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gchwisr011\sabeib$\Citrix\Documents\DGNB\2024 Tabellen ausgefüllt\"/>
    </mc:Choice>
  </mc:AlternateContent>
  <xr:revisionPtr revIDLastSave="0" documentId="13_ncr:1_{F6FA85D9-1F73-409C-9F84-380D158C8916}" xr6:coauthVersionLast="47" xr6:coauthVersionMax="47" xr10:uidLastSave="{00000000-0000-0000-0000-000000000000}"/>
  <bookViews>
    <workbookView xWindow="-108" yWindow="-108" windowWidth="23256" windowHeight="12576" tabRatio="738" firstSheet="1" activeTab="1" xr2:uid="{00000000-000D-0000-FFFF-FFFF00000000}"/>
  </bookViews>
  <sheets>
    <sheet name="Produkt_Allgemein" sheetId="3" state="hidden" r:id="rId1"/>
    <sheet name="MWT_Zirkularität" sheetId="2" r:id="rId2"/>
    <sheet name="Ausgabebericht" sheetId="5" state="hidden" r:id="rId3"/>
    <sheet name="MWT_Klima" sheetId="10" state="hidden" r:id="rId4"/>
    <sheet name="MWT_Sozial" sheetId="11" state="hidden" r:id="rId5"/>
    <sheet name="Produktlabel_sozial" sheetId="13" state="hidden" r:id="rId6"/>
    <sheet name="KM" sheetId="8" state="hidden" r:id="rId7"/>
    <sheet name="Produktlabel_ökologisch" sheetId="14" state="hidden"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MWT_Zirkularität!$B$15:$N$43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1" l="1"/>
  <c r="R13" i="4"/>
  <c r="K11" i="2"/>
  <c r="K10" i="2"/>
  <c r="L11" i="2" l="1"/>
  <c r="L10" i="2"/>
  <c r="C15" i="10"/>
  <c r="C16" i="2"/>
  <c r="K44" i="2"/>
  <c r="K8" i="11"/>
  <c r="L9" i="11" s="1"/>
  <c r="M9" i="11" s="1"/>
  <c r="N9" i="11" s="1"/>
  <c r="C9" i="11" s="1"/>
  <c r="L8" i="11" l="1"/>
  <c r="M8" i="11" s="1"/>
  <c r="N8" i="11" s="1"/>
  <c r="C8" i="11" s="1"/>
  <c r="L44" i="2"/>
  <c r="A44" i="2" s="1"/>
  <c r="A8" i="11" l="1"/>
  <c r="M44" i="2"/>
  <c r="P15" i="4"/>
  <c r="P14" i="4"/>
  <c r="P13" i="4"/>
  <c r="O15" i="4"/>
  <c r="O13" i="4"/>
  <c r="O14" i="4"/>
  <c r="O12" i="4"/>
  <c r="I13" i="4"/>
  <c r="I14" i="4"/>
  <c r="I15" i="4"/>
  <c r="I12" i="4"/>
  <c r="N18" i="4"/>
  <c r="N17" i="4"/>
  <c r="N16" i="4"/>
  <c r="N15" i="4"/>
  <c r="N14" i="4"/>
  <c r="N13" i="4"/>
  <c r="L18" i="4"/>
  <c r="L17" i="4"/>
  <c r="L16" i="4"/>
  <c r="L15" i="4"/>
  <c r="L14" i="4"/>
  <c r="K12" i="10"/>
  <c r="K13" i="10"/>
  <c r="K14" i="10"/>
  <c r="K15" i="10"/>
  <c r="L15" i="10" s="1"/>
  <c r="E4" i="11" l="1"/>
  <c r="F4" i="11" s="1"/>
  <c r="M15" i="10"/>
  <c r="L13" i="10"/>
  <c r="M13" i="10" s="1"/>
  <c r="N13" i="10" s="1"/>
  <c r="L14" i="10"/>
  <c r="M14" i="10" s="1"/>
  <c r="N14" i="10" s="1"/>
  <c r="L12" i="10"/>
  <c r="M12" i="10" s="1"/>
  <c r="E8" i="11"/>
  <c r="K11" i="10"/>
  <c r="A15" i="10" s="1"/>
  <c r="E15" i="10" l="1"/>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4" i="2" l="1"/>
  <c r="C44" i="2" s="1"/>
  <c r="E44" i="2" s="1"/>
  <c r="N11" i="10"/>
  <c r="D14" i="4"/>
  <c r="D13" i="4"/>
  <c r="C11" i="10" l="1"/>
  <c r="F4" i="10" l="1"/>
  <c r="E4" i="10"/>
  <c r="K31" i="2"/>
  <c r="B25" i="4"/>
  <c r="E11" i="10" s="1"/>
  <c r="K23" i="2"/>
  <c r="K20" i="2"/>
  <c r="K21" i="2"/>
  <c r="K22" i="2"/>
  <c r="K24" i="2"/>
  <c r="K25" i="2"/>
  <c r="K26" i="2"/>
  <c r="K27" i="2"/>
  <c r="K28" i="2"/>
  <c r="K29" i="2"/>
  <c r="K30" i="2"/>
  <c r="L30" i="2" s="1"/>
  <c r="A30" i="2" s="1"/>
  <c r="K32" i="2"/>
  <c r="K33" i="2"/>
  <c r="K34" i="2"/>
  <c r="L34" i="2" s="1"/>
  <c r="A34" i="2" s="1"/>
  <c r="K35" i="2"/>
  <c r="K36" i="2"/>
  <c r="K37" i="2"/>
  <c r="L37" i="2" s="1"/>
  <c r="K38" i="2"/>
  <c r="K39" i="2"/>
  <c r="K40" i="2"/>
  <c r="K41" i="2"/>
  <c r="K42" i="2"/>
  <c r="K43" i="2"/>
  <c r="K19" i="2"/>
  <c r="K17" i="2"/>
  <c r="K18" i="2"/>
  <c r="K16" i="2"/>
  <c r="L20" i="2" l="1"/>
  <c r="A20" i="2" s="1"/>
  <c r="M11" i="2"/>
  <c r="N11" i="2" s="1"/>
  <c r="M37" i="2"/>
  <c r="A37" i="2"/>
  <c r="L16" i="2"/>
  <c r="A16" i="2" s="1"/>
  <c r="L35" i="2"/>
  <c r="A35" i="2" s="1"/>
  <c r="L36" i="2"/>
  <c r="M36" i="2" s="1"/>
  <c r="N36" i="2" s="1"/>
  <c r="L18" i="2"/>
  <c r="M18" i="2" s="1"/>
  <c r="N18" i="2" s="1"/>
  <c r="M30" i="2"/>
  <c r="N30" i="2" s="1"/>
  <c r="L31" i="2"/>
  <c r="L19" i="2"/>
  <c r="M19" i="2" s="1"/>
  <c r="N19" i="2" s="1"/>
  <c r="L41" i="2"/>
  <c r="L42" i="2"/>
  <c r="M42" i="2" s="1"/>
  <c r="N42" i="2" s="1"/>
  <c r="L38" i="2"/>
  <c r="L40" i="2"/>
  <c r="M40" i="2" s="1"/>
  <c r="N40" i="2" s="1"/>
  <c r="L43" i="2"/>
  <c r="M43" i="2" s="1"/>
  <c r="N43" i="2" s="1"/>
  <c r="L39" i="2"/>
  <c r="M39" i="2" s="1"/>
  <c r="N39" i="2" s="1"/>
  <c r="M34" i="2"/>
  <c r="N34" i="2" s="1"/>
  <c r="C34" i="2" s="1"/>
  <c r="L33" i="2"/>
  <c r="M33" i="2" s="1"/>
  <c r="N33" i="2" s="1"/>
  <c r="L32" i="2"/>
  <c r="M32" i="2" s="1"/>
  <c r="N32" i="2" s="1"/>
  <c r="L26" i="2"/>
  <c r="M26" i="2" s="1"/>
  <c r="N26" i="2" s="1"/>
  <c r="L28" i="2"/>
  <c r="M28" i="2" s="1"/>
  <c r="N28" i="2" s="1"/>
  <c r="L24" i="2"/>
  <c r="L29" i="2"/>
  <c r="M29" i="2" s="1"/>
  <c r="N29" i="2" s="1"/>
  <c r="L27" i="2"/>
  <c r="M27" i="2" s="1"/>
  <c r="N27" i="2" s="1"/>
  <c r="L25" i="2"/>
  <c r="M25" i="2" s="1"/>
  <c r="N25" i="2" s="1"/>
  <c r="L21" i="2"/>
  <c r="M21" i="2" s="1"/>
  <c r="N21" i="2" s="1"/>
  <c r="L23" i="2"/>
  <c r="M23" i="2" s="1"/>
  <c r="N23" i="2" s="1"/>
  <c r="L22" i="2"/>
  <c r="M22" i="2" s="1"/>
  <c r="N22" i="2" s="1"/>
  <c r="L17" i="2"/>
  <c r="M17" i="2" s="1"/>
  <c r="N17" i="2" s="1"/>
  <c r="N37" i="2"/>
  <c r="C30" i="2" l="1"/>
  <c r="E30" i="2" s="1"/>
  <c r="C37" i="2"/>
  <c r="E37" i="2" s="1"/>
  <c r="A10" i="2"/>
  <c r="M10" i="2"/>
  <c r="N10" i="2" s="1"/>
  <c r="C10" i="2" s="1"/>
  <c r="M41" i="2"/>
  <c r="N41" i="2" s="1"/>
  <c r="M38" i="2"/>
  <c r="N38" i="2" s="1"/>
  <c r="A38" i="2"/>
  <c r="M35" i="2"/>
  <c r="N35" i="2" s="1"/>
  <c r="M31" i="2"/>
  <c r="N31" i="2" s="1"/>
  <c r="C31" i="2" s="1"/>
  <c r="E31" i="2" s="1"/>
  <c r="A31" i="2"/>
  <c r="M24" i="2"/>
  <c r="N24" i="2" s="1"/>
  <c r="A24" i="2"/>
  <c r="M20" i="2"/>
  <c r="N20" i="2" s="1"/>
  <c r="C20" i="2" s="1"/>
  <c r="M16" i="2"/>
  <c r="N16" i="2" s="1"/>
  <c r="E34" i="2"/>
  <c r="C35" i="2" l="1"/>
  <c r="E35" i="2" s="1"/>
  <c r="E20" i="2"/>
  <c r="C24" i="2"/>
  <c r="C38" i="2"/>
  <c r="E16" i="2"/>
  <c r="E24" i="2" l="1"/>
  <c r="E4" i="2"/>
  <c r="F4" i="2" s="1"/>
  <c r="E10" i="2"/>
  <c r="E38" i="2"/>
</calcChain>
</file>

<file path=xl/sharedStrings.xml><?xml version="1.0" encoding="utf-8"?>
<sst xmlns="http://schemas.openxmlformats.org/spreadsheetml/2006/main" count="1115" uniqueCount="557">
  <si>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</si>
  <si>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</si>
  <si>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</si>
  <si>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</si>
  <si>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</si>
  <si>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</si>
  <si>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</si>
  <si>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</si>
  <si>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</si>
  <si>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</si>
  <si>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</si>
  <si>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</si>
  <si>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</si>
  <si>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</si>
  <si>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</si>
  <si>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</si>
  <si>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</si>
  <si>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</si>
  <si>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</si>
  <si>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</si>
  <si>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</si>
  <si>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</si>
  <si>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</si>
  <si>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</si>
  <si>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</si>
  <si>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</si>
  <si>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</si>
  <si>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</si>
  <si>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</si>
  <si>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</si>
  <si>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</si>
  <si>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</si>
  <si>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</si>
  <si>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</si>
  <si>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</si>
  <si>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</si>
  <si>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</si>
  <si>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</si>
  <si>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</si>
  <si>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</si>
  <si>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</si>
  <si>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</si>
  <si>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</si>
  <si>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</si>
  <si>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</si>
  <si>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</si>
  <si>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</si>
  <si>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</si>
  <si>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</si>
  <si>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</si>
  <si>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</si>
  <si>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</si>
  <si>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</si>
  <si>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</si>
  <si>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</si>
  <si>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</si>
  <si>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</si>
  <si>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</si>
  <si>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</si>
  <si>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</si>
  <si>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</si>
  <si>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</si>
  <si>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</si>
  <si>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</si>
  <si>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</si>
  <si>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</si>
  <si>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</si>
  <si>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</si>
  <si>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</si>
  <si>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</si>
  <si>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</si>
  <si>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</si>
  <si>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</si>
  <si>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</si>
  <si>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</si>
  <si>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</si>
  <si>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</si>
  <si>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</si>
  <si>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</si>
  <si>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</si>
  <si>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</si>
  <si>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</si>
  <si>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</si>
  <si>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</si>
  <si>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</si>
  <si>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</si>
  <si>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</si>
  <si>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</si>
  <si>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</si>
  <si>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</si>
  <si>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</si>
  <si>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</si>
  <si>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</si>
  <si>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</si>
  <si>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</si>
  <si>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</si>
  <si>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</si>
  <si>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</si>
  <si>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</si>
  <si>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</si>
  <si>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</si>
  <si>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</si>
  <si>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</si>
  <si>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</si>
  <si>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</si>
  <si>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</si>
  <si>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</si>
  <si>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</si>
  <si>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</si>
  <si>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</si>
  <si>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</si>
  <si>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</si>
  <si>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</si>
  <si>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</si>
  <si>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</si>
  <si>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</si>
  <si>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</si>
  <si>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</si>
  <si>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</si>
  <si>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</si>
  <si>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</si>
  <si>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</si>
  <si>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</si>
  <si>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</si>
  <si>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</si>
  <si>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</si>
  <si>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</si>
  <si>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</si>
  <si>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</si>
  <si>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</si>
  <si>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</si>
  <si>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</si>
  <si>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</si>
  <si>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</si>
  <si>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</si>
  <si>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</si>
  <si>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</si>
  <si>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</si>
  <si>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</si>
  <si>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</si>
  <si>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</si>
  <si>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</si>
  <si>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</si>
  <si>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</si>
  <si>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</si>
  <si>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</si>
  <si>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</si>
  <si>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</si>
  <si>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</si>
  <si>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</si>
  <si>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</si>
  <si>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</si>
  <si>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</si>
  <si>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</si>
  <si>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</si>
  <si>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</si>
  <si>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</si>
  <si>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</si>
  <si>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</si>
  <si>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</si>
  <si>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</si>
  <si>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</si>
  <si>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</si>
  <si>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</si>
  <si>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</si>
  <si>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</si>
  <si>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</si>
  <si>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</si>
  <si>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</si>
  <si>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</si>
  <si>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</si>
  <si>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</si>
  <si>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</si>
  <si>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</si>
  <si>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</si>
  <si>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</si>
  <si>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</si>
  <si>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</si>
  <si>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</si>
  <si>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</si>
  <si>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</si>
  <si>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</si>
  <si>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</si>
  <si>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</si>
  <si>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</si>
  <si>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</si>
  <si>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</si>
  <si>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</si>
  <si>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</si>
  <si>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</si>
  <si>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</si>
  <si>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</si>
  <si>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</si>
  <si>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</si>
  <si>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</si>
  <si>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</si>
  <si>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</si>
  <si>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</si>
  <si>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</si>
  <si>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</si>
  <si>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</si>
  <si>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</si>
  <si>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</si>
  <si>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</si>
  <si>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</si>
  <si>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</si>
  <si>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</si>
  <si>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</si>
  <si>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</si>
  <si>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</si>
  <si>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</si>
  <si>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</si>
  <si>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</si>
  <si>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</si>
  <si>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</si>
  <si>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</si>
  <si>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</si>
  <si>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</si>
  <si>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</si>
  <si>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</si>
  <si>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</si>
  <si>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</si>
  <si>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</si>
  <si>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</si>
  <si>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</si>
  <si>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</si>
  <si>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</si>
  <si>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</si>
  <si>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</si>
  <si>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</si>
  <si>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</si>
  <si>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</si>
  <si>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</si>
  <si>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</si>
  <si>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</si>
  <si>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</si>
  <si>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</si>
  <si>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</si>
  <si>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</si>
  <si>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</si>
  <si>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</si>
  <si>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</si>
  <si>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</si>
  <si>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</si>
  <si>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</si>
  <si>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</si>
  <si>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</si>
  <si>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</si>
  <si>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</si>
  <si>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</si>
  <si>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</si>
  <si>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</si>
  <si>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</si>
  <si>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</si>
  <si>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</si>
  <si>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</si>
  <si>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</si>
  <si>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</si>
  <si>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</si>
  <si>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</si>
  <si>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</si>
  <si>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</si>
  <si>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</si>
  <si>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</si>
  <si>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</si>
  <si>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</si>
  <si>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</si>
  <si>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</si>
  <si>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</si>
  <si>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</si>
  <si>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</si>
  <si>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</si>
  <si>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</si>
  <si>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</si>
  <si>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</si>
  <si>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</si>
  <si>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</si>
  <si>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</si>
  <si>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</si>
  <si>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Generischer Referenzdatensatz</t>
  </si>
  <si>
    <t>Angabe UUID des Datensatzes</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</si>
  <si>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</si>
  <si>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</si>
  <si>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</si>
  <si>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</si>
  <si>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</si>
  <si>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</si>
  <si>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</si>
  <si>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</si>
  <si>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</si>
  <si>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</si>
  <si>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die UUID des generischen Datensatzes ein</t>
  </si>
  <si>
    <t>Geben Sie in dem Eingabefeld den Namen und  - falls vorhanden - den Link der Stoffdatenbank ein, aus der der generische Datensatz stammt</t>
  </si>
  <si>
    <t>vorhanden</t>
  </si>
  <si>
    <t>nicht vorhanden</t>
  </si>
  <si>
    <t>Wählen Sie "vorhanden" oder "nicht vorhanden" aus</t>
  </si>
  <si>
    <t xml:space="preserve">Wählen Sie einen Eintrag aus </t>
  </si>
  <si>
    <t>Die EPD in der genannten Qualität ist zur Verfügung zu stellen</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</si>
  <si>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</si>
  <si>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</si>
  <si>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</si>
  <si>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</si>
  <si>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</si>
  <si>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</si>
  <si>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Ja, mit Nachweis über ein von der DGNB anerkanntes Produktlabel über einen Teil der Wertschöpfungskette (QS1.2)</t>
  </si>
  <si>
    <t>Ja, Nachweis über ein von der DGNB anerkanntes Produktlabel über die gesamte Wertschöpfungskette (QS1.3)</t>
  </si>
  <si>
    <t>Eingabe (MWT_Klima/biogener Anteil)</t>
  </si>
  <si>
    <t>&gt; 90%</t>
  </si>
  <si>
    <t>&gt; 75-90%</t>
  </si>
  <si>
    <t>1.Ebene (Zuordnung der Materialität über ja nein Abfrage)</t>
  </si>
  <si>
    <t>Ja, mit Nachweis über Selbstdeklaration (Mindestanforderungen)</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</si>
  <si>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</si>
  <si>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</si>
  <si>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</si>
  <si>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</si>
  <si>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</si>
  <si>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</si>
  <si>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</si>
  <si>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</si>
  <si>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</si>
  <si>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</si>
  <si>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</si>
  <si>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</si>
  <si>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</si>
  <si>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</si>
  <si>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</si>
  <si>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</si>
  <si>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</si>
  <si>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</si>
  <si>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</si>
  <si>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</si>
  <si>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</si>
  <si>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</si>
  <si>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</si>
  <si>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</si>
  <si>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</si>
  <si>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</si>
  <si>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</si>
  <si>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</si>
  <si>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</si>
  <si>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</si>
  <si>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</si>
  <si>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</si>
  <si>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</si>
  <si>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</si>
  <si>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</si>
  <si>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</si>
  <si>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</si>
  <si>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</si>
  <si>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</si>
  <si>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</si>
  <si>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</si>
  <si>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</si>
  <si>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</si>
  <si>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</si>
  <si>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</si>
  <si>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</si>
  <si>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</si>
  <si>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</si>
  <si>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</si>
  <si>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</si>
  <si>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</si>
  <si>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</si>
  <si>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</si>
  <si>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</si>
  <si>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</si>
  <si>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</si>
  <si>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</si>
  <si>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</si>
  <si>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</si>
  <si>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</si>
  <si>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</si>
  <si>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</si>
  <si>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</si>
  <si>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</si>
  <si>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</si>
  <si>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</si>
  <si>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</si>
  <si>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</si>
  <si>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</si>
  <si>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</si>
  <si>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</si>
  <si>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</si>
  <si>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</si>
  <si>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</si>
  <si>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</si>
  <si>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</si>
  <si>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</si>
  <si>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</si>
  <si>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</si>
  <si>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</si>
  <si>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</si>
  <si>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</si>
  <si>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</si>
  <si>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</si>
  <si>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</si>
  <si>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</si>
  <si>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</si>
  <si>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</si>
  <si>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</si>
  <si>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</si>
  <si>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</si>
  <si>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</si>
  <si>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</si>
  <si>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</si>
  <si>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</si>
  <si>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</si>
  <si>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</si>
  <si>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</si>
  <si>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</si>
  <si>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</si>
  <si>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</si>
  <si>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</si>
  <si>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</si>
  <si>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</si>
  <si>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</si>
  <si>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</si>
  <si>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</si>
  <si>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</si>
  <si>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</si>
  <si>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</si>
  <si>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</si>
  <si>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</si>
  <si>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</si>
  <si>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</si>
  <si>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</si>
  <si>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</si>
  <si>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</si>
  <si>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</si>
  <si>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</si>
  <si>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</si>
  <si>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</si>
  <si>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</si>
  <si>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Gibt es für dieses Produkt einen generischen Referenzdatensatz?</t>
  </si>
  <si>
    <t>Es liegt keine EPD vor</t>
  </si>
  <si>
    <t>Typ-III EPD nicht vorhanden</t>
  </si>
  <si>
    <t>Typ-III EPD brachenspezifisch</t>
  </si>
  <si>
    <t>Typ-III EPD produktspezifisch</t>
  </si>
  <si>
    <r>
      <t xml:space="preserve">Wählen Sie aus dem Auswahlmenü den entsprechenden Prozentsatz aus, der sich aufgrund der unten aufgeführten Rechenvorschrift ergibt.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</si>
  <si>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</si>
  <si>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</si>
  <si>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</si>
  <si>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</si>
  <si>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</si>
  <si>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</si>
  <si>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</si>
  <si>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</si>
  <si>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</si>
  <si>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</si>
  <si>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</si>
  <si>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</si>
  <si>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</si>
  <si>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</si>
  <si>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</si>
  <si>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</si>
  <si>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</si>
  <si>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</si>
  <si>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</si>
  <si>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</si>
  <si>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</si>
  <si>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</si>
  <si>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</si>
  <si>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</si>
  <si>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</si>
  <si>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</si>
  <si>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</si>
  <si>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</si>
  <si>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</si>
  <si>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</si>
  <si>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</si>
  <si>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</si>
  <si>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</si>
  <si>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</si>
  <si>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</si>
  <si>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</si>
  <si>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</si>
  <si>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</si>
  <si>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</si>
  <si>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</si>
  <si>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</si>
  <si>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</si>
  <si>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</si>
  <si>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</si>
  <si>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</si>
  <si>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</si>
  <si>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</si>
  <si>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</si>
  <si>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</si>
  <si>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</si>
  <si>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</si>
  <si>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</si>
  <si>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</si>
  <si>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</si>
  <si>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</si>
  <si>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</si>
  <si>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</si>
  <si>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</si>
  <si>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</si>
  <si>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</si>
  <si>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</si>
  <si>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</si>
  <si>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</si>
  <si>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</si>
  <si>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</si>
  <si>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</si>
  <si>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</si>
  <si>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</si>
  <si>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klimapositive Eigenschaft (ZE)</t>
  </si>
  <si>
    <t>Klimapositive Eigenschaft (ZE)</t>
  </si>
  <si>
    <t>Qualitätsstufe soziale Eigenschaft (ZE)</t>
  </si>
  <si>
    <t>Soziale Eigenschaft (ZE)</t>
  </si>
  <si>
    <t>Zirkularitätsattribut (ZA)</t>
  </si>
  <si>
    <t>Klimapositives Attribut (ZA)</t>
  </si>
  <si>
    <t>Soziales Attribut (ZA)</t>
  </si>
  <si>
    <t>(ZE01) Environmental product declaration (EPD)</t>
  </si>
  <si>
    <t>(1) Welche Qualität weist die EPD auf?</t>
  </si>
  <si>
    <t>(ZE02) GWP Herstellung (Modul A1-A3)</t>
  </si>
  <si>
    <t>(1) Welchen totalen GWP Anteil (GWP-total) weist Ihr Produkt im Vergleich zum Referenzdatensatz auf?</t>
  </si>
  <si>
    <t>Ja, mit Nachweis über Selbstdeklaration (QS2.1)</t>
  </si>
  <si>
    <t>Ja, mit Nachweis über ein von der DGNB anerkanntes Produktlabel (QS2.2)</t>
  </si>
  <si>
    <r>
      <t xml:space="preserve">1. Wählen Sie aus der DD Liste den zutreffenden Eintrag aus.
2. Wählen Sie N/A aus,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</si>
  <si>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(ZE01) Verantwortungsbewusst gewonnene Rohstoffe</t>
  </si>
  <si>
    <r>
      <t xml:space="preserve">(1) Übernimmt der Hersteller ökologische und soziale Verantwortung für die gewonnenen </t>
    </r>
    <r>
      <rPr>
        <b/>
        <sz val="11"/>
        <color theme="1"/>
        <rFont val="Calibri"/>
        <family val="2"/>
        <scheme val="minor"/>
      </rPr>
      <t>Primär</t>
    </r>
    <r>
      <rPr>
        <sz val="11"/>
        <color theme="1"/>
        <rFont val="Calibri"/>
        <family val="2"/>
        <scheme val="minor"/>
      </rPr>
      <t>rohstoffe des Produkts?</t>
    </r>
  </si>
  <si>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</si>
  <si>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</si>
  <si>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</si>
  <si>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</si>
  <si>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</si>
  <si>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</si>
  <si>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</si>
  <si>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</si>
  <si>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</si>
  <si>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</si>
  <si>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</si>
  <si>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</si>
  <si>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</si>
  <si>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</si>
  <si>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</si>
  <si>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</si>
  <si>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</si>
  <si>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</si>
  <si>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</si>
  <si>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</si>
  <si>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</si>
  <si>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r>
      <t xml:space="preserve">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
2. Nachweis QS1.2 oder QS1.3 über den Nachweis, dass das Unternehmen oder das Produkt mit einem DGNB anerkannten Label zertifiziert ist. Eine Liste aktueller von der DGNB anerkannter Produktlabels kann folgender DGNB website entnommen werden: https://www.dgnb-system.de/de/system/anerkennung/produktlabels/anerkannte-standards/
</t>
    </r>
    <r>
      <rPr>
        <b/>
        <sz val="11"/>
        <color theme="1"/>
        <rFont val="Calibri"/>
        <family val="2"/>
        <scheme val="minor"/>
      </rPr>
      <t>Hinweis:</t>
    </r>
    <r>
      <rPr>
        <sz val="11"/>
        <color theme="1"/>
        <rFont val="Calibri"/>
        <family val="2"/>
        <scheme val="minor"/>
      </rPr>
      <t xml:space="preserve">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r>
  </si>
  <si>
    <t>Der Nachweis ist pro Sekundärrohstoff des Produkts zu führen
Nachweise für QS2.1:
1. Angabe der Art der relevanten verbauten Sekundärrohstoffe
2. Nachweis, dass für eingesetzte Produkte eine Selbstdeklaration über den Sekundärrohstoffanteil vorliegt
Nachweise für QS2.2:
Nachweis, dass das Unternehmen oder das Produkt mit einem DGNB anerkannten Label zertifiziert ist. Eine Liste aktueller von der DGNB anerkannter Produktlabels kann folgender DGNB website entnommen werden: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</si>
  <si>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r>
      <t xml:space="preserve">(2) Übernimmt der Hersteller Verantwortung die </t>
    </r>
    <r>
      <rPr>
        <b/>
        <sz val="11"/>
        <color theme="1"/>
        <rFont val="Calibri"/>
        <family val="2"/>
        <scheme val="minor"/>
      </rPr>
      <t>Sekundär</t>
    </r>
    <r>
      <rPr>
        <sz val="11"/>
        <color theme="1"/>
        <rFont val="Calibri"/>
        <family val="2"/>
        <scheme val="minor"/>
      </rPr>
      <t>rohstoffe des Produkts aus verantwortungsvollen Quellen zu beziehen?</t>
    </r>
  </si>
  <si>
    <t xml:space="preserve">1. Wählen Sie aus der DD Liste den zutreffenden Eintrag aus.
2. Wählen Sie N/A aus, wenn das Produkt keine Sekundärrrohstoffe enthält
</t>
  </si>
  <si>
    <t>Hinweis: Eine Bewertung ist nur möglich, wenn 
1. ein generischer Referenzdatensatz angegeben wird - und -
2. eine Typ III EPD des Produkts vorhanden ist.</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</si>
  <si>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</si>
  <si>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</si>
  <si>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</si>
  <si>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t>(ZE01) Enthaltene Gefahrstoffe</t>
  </si>
  <si>
    <t>(2) Das Produkt enthält Stoffe in einer Konzentration größer 0,1% Gewichtsprozent (w/w), die die Kriterien der Verordnung (EC) 1272/2008 (CLP-VO) in einer der in Artikel 57 der Verordnung (EC) 1907/2006 (REACH-VO) genannten Gefahrenklassen oder Gefahrenkategorien erfüllen.</t>
  </si>
  <si>
    <t>(1) Das Produkt enthält SVHC Stoffe in einer Konzentration größer 0,1% Gewichtsprozent (w/w)</t>
  </si>
  <si>
    <t>1. Wählen Sie "Ja" oder "Nein" aus
2. Definition "Stoffe in einer Konzentration größer 0,1% Gewichtsprozent (w/w)": Die Summe aller unter der Regelung fallender Stoffe</t>
  </si>
  <si>
    <t xml:space="preserve">PCDS ID: 2301
1. Wählen Sie "Ja" oder "Nein" aus
2. Definition SVHC Stoffe: Sind Stoffe, die in der aktuellen Kandidatenliste (https://echa.europa.eu/de/candidate-list-table) enthalten sind.
3. Definition "SVHC Stoffe in einer Konzentration größer 0,1% Gewichtsprozent (w/w)": Die Summe aller SVHC Stoffe in dem Produkt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</si>
</sst>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6">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0" fillId="2" borderId="1" xfId="0" applyFill="1" applyBorder="1" applyAlignment="1">
      <alignment horizontal="left" vertical="top"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61">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zoomScale="97" workbookViewId="0">
      <selection activeCell="G7" sqref="G7"/>
    </sheetView>
  </sheetViews>
  <sheetFormatPr baseColWidth="10" defaultRowHeight="14.4" x14ac:dyDescent="0.3"/>
  <cols>
    <col min="1" max="1" width="16.33203125" customWidth="1"/>
    <col min="2" max="2" width="43" customWidth="1"/>
    <col min="3" max="3" width="53.33203125" customWidth="1"/>
    <col min="4" max="4" width="56.88671875" customWidth="1"/>
    <col min="5" max="5" width="39.109375" customWidth="1"/>
    <col min="6" max="6" width="72.5546875" customWidth="1"/>
  </cols>
  <sheetData>
    <row r="1" spans="1:6" s="25" customFormat="1" ht="21" x14ac:dyDescent="0.4">
      <c r="A1" s="24" t="s">
        <v>278</v>
      </c>
    </row>
    <row r="2" spans="1:6" s="25" customFormat="1" ht="21" x14ac:dyDescent="0.4">
      <c r="A2" s="24"/>
      <c r="F2" s="2"/>
    </row>
    <row r="3" spans="1:6" x14ac:dyDescent="0.3">
      <c r="A3" s="18" t="s">
        <v>89</v>
      </c>
      <c r="E3" s="2"/>
      <c r="F3" s="2"/>
    </row>
    <row r="4" spans="1:6" x14ac:dyDescent="0.3">
      <c r="A4" s="18"/>
      <c r="E4" s="18"/>
      <c r="F4" s="50"/>
    </row>
    <row r="5" spans="1:6" x14ac:dyDescent="0.3">
      <c r="B5" t="s">
        <v>86</v>
      </c>
      <c r="C5" s="22"/>
      <c r="F5" s="49"/>
    </row>
    <row r="6" spans="1:6" x14ac:dyDescent="0.3">
      <c r="B6" t="s">
        <v>87</v>
      </c>
      <c r="C6" s="3"/>
      <c r="F6" s="49"/>
    </row>
    <row r="7" spans="1:6" x14ac:dyDescent="0.3">
      <c r="B7" t="s">
        <v>277</v>
      </c>
      <c r="C7" s="23"/>
      <c r="F7" s="2"/>
    </row>
    <row r="8" spans="1:6" s="2" customFormat="1" x14ac:dyDescent="0.3">
      <c r="B8" t="s">
        <v>88</v>
      </c>
      <c r="C8" s="3"/>
    </row>
    <row r="9" spans="1:6" s="2" customFormat="1" x14ac:dyDescent="0.3">
      <c r="B9"/>
    </row>
    <row r="10" spans="1:6" s="2" customFormat="1" x14ac:dyDescent="0.3">
      <c r="B10"/>
    </row>
    <row r="11" spans="1:6" s="2" customFormat="1" x14ac:dyDescent="0.3">
      <c r="A11" s="19" t="s">
        <v>10</v>
      </c>
      <c r="B11"/>
    </row>
    <row r="12" spans="1:6" s="2" customFormat="1" x14ac:dyDescent="0.3">
      <c r="A12" s="19"/>
      <c r="B12"/>
    </row>
    <row r="13" spans="1:6" s="2" customFormat="1" x14ac:dyDescent="0.3">
      <c r="B13" s="2" t="s">
        <v>8</v>
      </c>
      <c r="C13" s="3"/>
    </row>
    <row r="14" spans="1:6" s="2" customFormat="1" x14ac:dyDescent="0.3">
      <c r="B14" s="2" t="s">
        <v>9</v>
      </c>
      <c r="C14" s="3"/>
    </row>
    <row r="15" spans="1:6" s="2" customFormat="1" x14ac:dyDescent="0.3">
      <c r="B15" s="1" t="s">
        <v>0</v>
      </c>
      <c r="C15" s="3"/>
      <c r="D15" s="2" t="s">
        <v>66</v>
      </c>
    </row>
    <row r="16" spans="1:6" s="2" customFormat="1" x14ac:dyDescent="0.3">
      <c r="B16" s="1" t="s">
        <v>1</v>
      </c>
      <c r="C16" s="3"/>
      <c r="D16" s="2" t="s">
        <v>66</v>
      </c>
    </row>
    <row r="17" spans="1:6" s="2" customFormat="1" x14ac:dyDescent="0.3">
      <c r="B17" s="1" t="s">
        <v>22</v>
      </c>
      <c r="C17" s="3"/>
    </row>
    <row r="18" spans="1:6" s="2" customFormat="1" x14ac:dyDescent="0.3">
      <c r="B18" s="1"/>
    </row>
    <row r="19" spans="1:6" s="2" customFormat="1" x14ac:dyDescent="0.3">
      <c r="B19" s="1"/>
    </row>
    <row r="20" spans="1:6" s="2" customFormat="1" x14ac:dyDescent="0.3">
      <c r="A20" s="19" t="s">
        <v>23</v>
      </c>
      <c r="B20" s="1"/>
    </row>
    <row r="21" spans="1:6" s="2" customFormat="1" x14ac:dyDescent="0.3">
      <c r="A21" s="19"/>
      <c r="B21" s="1" t="s">
        <v>447</v>
      </c>
      <c r="C21" s="3"/>
      <c r="D21" s="3"/>
    </row>
    <row r="22" spans="1:6" s="2" customFormat="1" x14ac:dyDescent="0.3">
      <c r="B22" s="1"/>
      <c r="C22" s="2" t="s">
        <v>309</v>
      </c>
      <c r="D22" s="2" t="s">
        <v>20</v>
      </c>
      <c r="E22" s="2" t="s">
        <v>446</v>
      </c>
      <c r="F22" s="2" t="s">
        <v>21</v>
      </c>
    </row>
    <row r="23" spans="1:6" s="2" customFormat="1" x14ac:dyDescent="0.3">
      <c r="B23" s="1" t="s">
        <v>14</v>
      </c>
      <c r="C23" s="3"/>
      <c r="D23" s="3"/>
      <c r="E23" s="3"/>
      <c r="F23" s="1" t="s">
        <v>28</v>
      </c>
    </row>
    <row r="24" spans="1:6" s="2" customFormat="1" ht="86.4" x14ac:dyDescent="0.3">
      <c r="B24" s="1" t="s">
        <v>15</v>
      </c>
      <c r="C24" s="3"/>
      <c r="D24" s="3"/>
      <c r="E24" s="3"/>
      <c r="F24" s="1" t="s">
        <v>70</v>
      </c>
    </row>
    <row r="25" spans="1:6" s="2" customFormat="1" x14ac:dyDescent="0.3">
      <c r="B25" s="1" t="s">
        <v>26</v>
      </c>
      <c r="C25" s="3"/>
      <c r="D25" s="3"/>
      <c r="E25" s="3"/>
      <c r="F25" s="1" t="s">
        <v>27</v>
      </c>
    </row>
    <row r="26" spans="1:6" s="2" customFormat="1" x14ac:dyDescent="0.3">
      <c r="B26" s="1" t="s">
        <v>17</v>
      </c>
      <c r="C26" s="3"/>
      <c r="D26" s="3"/>
      <c r="E26" s="3"/>
      <c r="F26" s="1" t="s">
        <v>24</v>
      </c>
    </row>
    <row r="27" spans="1:6" s="2" customFormat="1" ht="43.2" x14ac:dyDescent="0.3">
      <c r="B27" s="1" t="s">
        <v>18</v>
      </c>
      <c r="C27" s="3"/>
      <c r="D27" s="3"/>
      <c r="E27" s="3"/>
      <c r="F27" s="1" t="s">
        <v>29</v>
      </c>
    </row>
    <row r="28" spans="1:6" s="2" customFormat="1" ht="33.75" customHeight="1" x14ac:dyDescent="0.3">
      <c r="B28" s="1" t="s">
        <v>13</v>
      </c>
      <c r="C28" s="3"/>
      <c r="D28" s="3"/>
      <c r="E28" s="3"/>
      <c r="F28" s="1" t="s">
        <v>71</v>
      </c>
    </row>
    <row r="29" spans="1:6" s="2" customFormat="1" ht="92.25" customHeight="1" x14ac:dyDescent="0.3">
      <c r="B29" s="1" t="s">
        <v>16</v>
      </c>
      <c r="C29" s="3"/>
      <c r="D29" s="3"/>
      <c r="E29" s="3"/>
      <c r="F29" s="1" t="s">
        <v>25</v>
      </c>
    </row>
    <row r="30" spans="1:6" s="2" customFormat="1" x14ac:dyDescent="0.3">
      <c r="B30" s="1"/>
    </row>
    <row r="31" spans="1:6" x14ac:dyDescent="0.3">
      <c r="A31" t="s">
        <v>443</v>
      </c>
    </row>
    <row r="32" spans="1:6" s="2" customFormat="1" ht="109.5" customHeight="1" x14ac:dyDescent="0.3">
      <c r="A32" s="2" t="s">
        <v>444</v>
      </c>
      <c r="B32" s="54" t="s">
        <v>445</v>
      </c>
      <c r="C32" s="54"/>
    </row>
    <row r="33" spans="1:3" s="2" customFormat="1" ht="52.5" customHeight="1" x14ac:dyDescent="0.3">
      <c r="A33" s="2" t="s">
        <v>449</v>
      </c>
      <c r="B33" s="54" t="s">
        <v>448</v>
      </c>
      <c r="C33" s="54"/>
    </row>
    <row r="34" spans="1:3" s="2" customFormat="1" x14ac:dyDescent="0.3"/>
    <row r="35" spans="1:3" s="2" customFormat="1" x14ac:dyDescent="0.3"/>
    <row r="36" spans="1:3" s="2" customFormat="1" x14ac:dyDescent="0.3"/>
    <row r="37" spans="1:3" s="2" customFormat="1" x14ac:dyDescent="0.3"/>
    <row r="38" spans="1:3" s="2" customFormat="1" x14ac:dyDescent="0.3"/>
    <row r="39" spans="1:3" s="2" customFormat="1" x14ac:dyDescent="0.3"/>
    <row r="40" spans="1:3" s="2" customFormat="1" x14ac:dyDescent="0.3"/>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4"/>
  <sheetViews>
    <sheetView tabSelected="1" topLeftCell="E1" zoomScaleNormal="100" workbookViewId="0">
      <selection activeCell="H36" sqref="H36"/>
    </sheetView>
  </sheetViews>
  <sheetFormatPr baseColWidth="10" defaultColWidth="11.44140625" defaultRowHeight="14.4" outlineLevelCol="1" x14ac:dyDescent="0.3"/>
  <cols>
    <col min="1" max="1" width="18.44140625" style="2" hidden="1" customWidth="1" outlineLevel="1"/>
    <col min="2" max="2" width="14.88671875" style="2" hidden="1" customWidth="1" outlineLevel="1"/>
    <col min="3" max="3" width="10.109375" style="2" hidden="1" customWidth="1" outlineLevel="1"/>
    <col min="4" max="4" width="9.5546875" style="2" hidden="1" customWidth="1" outlineLevel="1"/>
    <col min="5" max="5" width="21.6640625" style="2" customWidth="1" collapsed="1"/>
    <col min="6" max="6" width="32.44140625" style="2" customWidth="1"/>
    <col min="7" max="7" width="43.109375" style="2" customWidth="1"/>
    <col min="8" max="8" width="17.6640625" style="2" customWidth="1"/>
    <col min="9" max="9" width="103.5546875" style="2" customWidth="1"/>
    <col min="10" max="10" width="65.44140625" style="1" customWidth="1"/>
    <col min="11" max="11" width="24.554687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collapsed="1"/>
    <col min="16" max="16384" width="11.44140625" style="2"/>
  </cols>
  <sheetData>
    <row r="1" spans="1:14" s="25" customFormat="1" ht="21" x14ac:dyDescent="0.4">
      <c r="A1" s="24"/>
      <c r="E1" s="24"/>
    </row>
    <row r="2" spans="1:14" s="25" customFormat="1" ht="21" x14ac:dyDescent="0.4">
      <c r="B2" s="24"/>
      <c r="E2" s="24"/>
    </row>
    <row r="3" spans="1:14" ht="28.8" x14ac:dyDescent="0.3">
      <c r="E3" s="20" t="s">
        <v>90</v>
      </c>
      <c r="F3" s="7" t="s">
        <v>62</v>
      </c>
    </row>
    <row r="4" spans="1:14" x14ac:dyDescent="0.3">
      <c r="B4" s="54" t="s">
        <v>65</v>
      </c>
      <c r="C4" s="54"/>
      <c r="D4" s="54"/>
      <c r="E4" s="8">
        <f>IF(AND(C16="",C20="",C24="",C30="",C31="",C34="",C35="",C37="",C38="",C44=""),"",(IF(C16&lt;&gt;"",A16*C16,0)+IF(C20&lt;&gt;"",B20*C20,0)+IF(C24&lt;&gt;"",A24*C24,0)+IF(C30&lt;&gt;"",A30*C30,0)+IF(C31&lt;&gt;"",A31*C31,0)+IF(C34&lt;&gt;"",A34*C34,0)+IF(C35&lt;&gt;"",A35*C35,0)+IF(C37&lt;&gt;"",B37*C37,0)+IF(C38&lt;&gt;"",A38*C38,0)+IF(C44&lt;&gt;"",A44*C44,0))/SUM(A16:A44))</f>
        <v>0.1875</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QS0</v>
      </c>
    </row>
    <row r="5" spans="1:14" x14ac:dyDescent="0.3">
      <c r="B5" s="1"/>
      <c r="C5" s="1"/>
      <c r="D5" s="1"/>
      <c r="E5" s="8"/>
    </row>
    <row r="6" spans="1:14" ht="18" x14ac:dyDescent="0.3">
      <c r="E6" s="48" t="s">
        <v>456</v>
      </c>
      <c r="F6" s="1"/>
      <c r="G6" s="1"/>
      <c r="H6" s="1"/>
      <c r="I6" s="8"/>
      <c r="J6" s="2"/>
    </row>
    <row r="7" spans="1:14" ht="15" customHeight="1" x14ac:dyDescent="0.3">
      <c r="E7" s="55" t="s">
        <v>457</v>
      </c>
      <c r="F7" s="55"/>
      <c r="G7" s="55"/>
      <c r="H7" s="55"/>
      <c r="I7" s="55"/>
      <c r="J7" s="51"/>
      <c r="K7" s="51"/>
      <c r="L7" s="51"/>
    </row>
    <row r="8" spans="1:14" ht="15" customHeight="1" x14ac:dyDescent="0.3">
      <c r="A8" s="1"/>
      <c r="B8" s="1"/>
      <c r="C8" s="1"/>
      <c r="D8" s="1"/>
      <c r="E8" s="1"/>
      <c r="F8" s="1"/>
      <c r="G8" s="1"/>
      <c r="H8" s="1"/>
    </row>
    <row r="9" spans="1:14" ht="43.8" thickBot="1" x14ac:dyDescent="0.35">
      <c r="A9" s="1" t="s">
        <v>289</v>
      </c>
      <c r="B9" s="1" t="s">
        <v>68</v>
      </c>
      <c r="C9" s="1" t="s">
        <v>55</v>
      </c>
      <c r="D9" s="1" t="s">
        <v>47</v>
      </c>
      <c r="E9" s="52" t="s">
        <v>464</v>
      </c>
      <c r="F9" s="19" t="s">
        <v>465</v>
      </c>
      <c r="G9" s="52" t="s">
        <v>511</v>
      </c>
      <c r="H9" s="19" t="s">
        <v>19</v>
      </c>
      <c r="I9" s="19" t="s">
        <v>11</v>
      </c>
      <c r="J9" s="52" t="s">
        <v>44</v>
      </c>
      <c r="K9" s="2" t="s">
        <v>48</v>
      </c>
      <c r="L9" s="2" t="s">
        <v>49</v>
      </c>
      <c r="M9" s="2" t="s">
        <v>50</v>
      </c>
      <c r="N9" s="2" t="s">
        <v>52</v>
      </c>
    </row>
    <row r="10" spans="1:14" ht="101.4" thickBot="1" x14ac:dyDescent="0.35">
      <c r="A10" s="2">
        <f>IF(L10=0,0,B10)</f>
        <v>1</v>
      </c>
      <c r="B10" s="9">
        <v>1</v>
      </c>
      <c r="C10" s="10">
        <f>IF(AND(H10="",H11=""),"",IF(COUNTIF(H10:H11,"N/A")=4,"",SUM(N10:N11)))</f>
        <v>1</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QS4</v>
      </c>
      <c r="F10" s="6" t="s">
        <v>552</v>
      </c>
      <c r="G10" s="1" t="s">
        <v>554</v>
      </c>
      <c r="H10" s="3" t="s">
        <v>43</v>
      </c>
      <c r="I10" s="1" t="s">
        <v>556</v>
      </c>
      <c r="J10" s="1" t="s">
        <v>459</v>
      </c>
      <c r="K10" s="2">
        <f t="shared" ref="K10:K11" si="0">IF(OR(H10="N/A",H10=""),0,D10)</f>
        <v>1</v>
      </c>
      <c r="L10" s="2">
        <f>SUM($K$10:$K$11)</f>
        <v>2</v>
      </c>
      <c r="M10" s="2">
        <f t="shared" ref="M10:M11" si="1">IFERROR(K10/L10,"")</f>
        <v>0.5</v>
      </c>
      <c r="N10" s="2">
        <f>IFERROR(VLOOKUP(H10,Eingabelisten_Punkte!$C$19:$D$20,2,FALSE)*M10,"")</f>
        <v>0.5</v>
      </c>
    </row>
    <row r="11" spans="1:14" ht="100.8" x14ac:dyDescent="0.3">
      <c r="B11" s="2" t="s">
        <v>79</v>
      </c>
      <c r="D11" s="9">
        <v>1</v>
      </c>
      <c r="E11" s="1"/>
      <c r="F11" s="1"/>
      <c r="G11" s="1" t="s">
        <v>553</v>
      </c>
      <c r="H11" s="3" t="s">
        <v>43</v>
      </c>
      <c r="I11" s="1" t="s">
        <v>555</v>
      </c>
      <c r="J11" s="1" t="s">
        <v>460</v>
      </c>
      <c r="K11" s="2">
        <f t="shared" si="0"/>
        <v>1</v>
      </c>
      <c r="L11" s="2">
        <f>SUM($K$10:$K$11)</f>
        <v>2</v>
      </c>
      <c r="M11" s="2">
        <f t="shared" si="1"/>
        <v>0.5</v>
      </c>
      <c r="N11" s="2">
        <f>IFERROR(VLOOKUP(H11,Eingabelisten_Punkte!$C$19:$D$20,2,FALSE)*M11,"")</f>
        <v>0.5</v>
      </c>
    </row>
    <row r="12" spans="1:14" x14ac:dyDescent="0.3">
      <c r="D12" s="1"/>
      <c r="E12" s="1"/>
      <c r="F12" s="1"/>
      <c r="G12" s="1"/>
      <c r="H12" s="1"/>
      <c r="I12" s="1"/>
    </row>
    <row r="13" spans="1:14" x14ac:dyDescent="0.3">
      <c r="D13" s="1"/>
      <c r="E13" s="1"/>
      <c r="F13" s="1"/>
      <c r="G13" s="1"/>
      <c r="H13" s="1"/>
      <c r="I13" s="1"/>
    </row>
    <row r="14" spans="1:14" ht="18" x14ac:dyDescent="0.3">
      <c r="B14" s="1"/>
      <c r="C14" s="1"/>
      <c r="D14" s="1"/>
      <c r="E14" s="48" t="s">
        <v>458</v>
      </c>
      <c r="F14" s="7"/>
    </row>
    <row r="15" spans="1:14" ht="43.8" thickBot="1" x14ac:dyDescent="0.35">
      <c r="A15" s="1" t="s">
        <v>289</v>
      </c>
      <c r="B15" s="1" t="s">
        <v>68</v>
      </c>
      <c r="C15" s="1" t="s">
        <v>55</v>
      </c>
      <c r="D15" s="1" t="s">
        <v>47</v>
      </c>
      <c r="E15" s="52" t="s">
        <v>464</v>
      </c>
      <c r="F15" s="19" t="s">
        <v>465</v>
      </c>
      <c r="G15" s="52" t="s">
        <v>466</v>
      </c>
      <c r="H15" s="19" t="s">
        <v>19</v>
      </c>
      <c r="I15" s="19" t="s">
        <v>11</v>
      </c>
      <c r="J15" s="52" t="s">
        <v>44</v>
      </c>
      <c r="K15" s="2" t="s">
        <v>48</v>
      </c>
      <c r="L15" s="2" t="s">
        <v>49</v>
      </c>
      <c r="M15" s="2" t="s">
        <v>50</v>
      </c>
      <c r="N15" s="2" t="s">
        <v>52</v>
      </c>
    </row>
    <row r="16" spans="1:14" ht="87" hidden="1" thickBot="1" x14ac:dyDescent="0.35">
      <c r="A16" s="2">
        <f>IF(L16=0,0,B16)</f>
        <v>0</v>
      </c>
      <c r="B16" s="9">
        <v>0</v>
      </c>
      <c r="C16" s="10" t="str">
        <f>IF(AND(H16="",H17="",H18="",H19=""),"",IF(COUNTIF(H16:H19,"N/A")=4,"",SUM(N16:N19)))</f>
        <v/>
      </c>
      <c r="D16" s="9">
        <v>0</v>
      </c>
      <c r="E16" s="5" t="str">
        <f>IF(C16="","",IF(AND(C16&gt;=0,C16&lt;Eingabelisten_Punkte!$B$25),"QS0",IF(AND(Eingabelisten_Punkte!$A$25&lt;&gt;"",Eingabelisten_Punkte!$B$25&lt;&gt;"",C16&gt;=Eingabelisten_Punkte!$B$25,C16&lt;Eingabelisten_Punkte!$B$26),Eingabelisten_Punkte!$A$25,IF(AND(Eingabelisten_Punkte!$A$26&lt;&gt;"",Eingabelisten_Punkte!$B$26&lt;&gt;"",C16&gt;=Eingabelisten_Punkte!$B$26,C16&lt;Eingabelisten_Punkte!$B$27),Eingabelisten_Punkte!$A$26,IF(AND(Eingabelisten_Punkte!$A$27&lt;&gt;"",Eingabelisten_Punkte!$B$27&lt;&gt;"",C16&gt;=Eingabelisten_Punkte!$B$27,C16&lt;Eingabelisten_Punkte!$B$28),Eingabelisten_Punkte!$A$27,IF(AND(Eingabelisten_Punkte!$A$28&lt;&gt;"",Eingabelisten_Punkte!$B$28&lt;&gt;"",C16&gt;=Eingabelisten_Punkte!$B$28,C16&lt;=1),Eingabelisten_Punkte!$A$28,"FEHLER (Wert &lt; 0 oder &gt; 1)"))))))</f>
        <v/>
      </c>
      <c r="F16" s="6" t="s">
        <v>67</v>
      </c>
      <c r="G16" s="1" t="s">
        <v>12</v>
      </c>
      <c r="H16" s="3"/>
      <c r="I16" s="1" t="s">
        <v>284</v>
      </c>
      <c r="K16" s="2">
        <f t="shared" ref="K16:K43" si="2">IF(OR(H16="N/A",H16=""),0,D16)</f>
        <v>0</v>
      </c>
      <c r="L16" s="2">
        <f>SUM(K$16:K$19)</f>
        <v>0</v>
      </c>
      <c r="M16" s="2" t="str">
        <f>IFERROR(K16/L16,"")</f>
        <v/>
      </c>
      <c r="N16" s="2" t="str">
        <f>IFERROR(VLOOKUP(H16,Eingabelisten_Punkte!$A$12:$B$21,2,FALSE)*M16,"")</f>
        <v/>
      </c>
    </row>
    <row r="17" spans="1:14" ht="57.6" hidden="1" x14ac:dyDescent="0.3">
      <c r="B17" s="2" t="s">
        <v>6</v>
      </c>
      <c r="D17" s="9">
        <v>0</v>
      </c>
      <c r="G17" s="1" t="s">
        <v>30</v>
      </c>
      <c r="H17" s="3"/>
      <c r="I17" s="1" t="s">
        <v>285</v>
      </c>
      <c r="K17" s="2">
        <f t="shared" si="2"/>
        <v>0</v>
      </c>
      <c r="L17" s="2">
        <f t="shared" ref="L17" si="3">SUM(K$16:K$19)</f>
        <v>0</v>
      </c>
      <c r="M17" s="2" t="str">
        <f t="shared" ref="M17:M43" si="4">IFERROR(K17/L17,"")</f>
        <v/>
      </c>
      <c r="N17" s="2" t="str">
        <f>IFERROR(VLOOKUP(H17,Eingabelisten_Punkte!$A$12:$B$21,2,FALSE)*M17,"")</f>
        <v/>
      </c>
    </row>
    <row r="18" spans="1:14" ht="57.6" hidden="1" x14ac:dyDescent="0.3">
      <c r="B18" s="2" t="s">
        <v>6</v>
      </c>
      <c r="D18" s="9">
        <v>0</v>
      </c>
      <c r="G18" s="1" t="s">
        <v>31</v>
      </c>
      <c r="H18" s="3"/>
      <c r="I18" s="1" t="s">
        <v>286</v>
      </c>
      <c r="K18" s="2">
        <f t="shared" si="2"/>
        <v>0</v>
      </c>
      <c r="L18" s="2">
        <f>SUM(K$16:K$19)</f>
        <v>0</v>
      </c>
      <c r="M18" s="2" t="str">
        <f t="shared" si="4"/>
        <v/>
      </c>
      <c r="N18" s="2" t="str">
        <f>IFERROR(VLOOKUP(H18,Eingabelisten_Punkte!$A$12:$B$21,2,FALSE)*M18,"")</f>
        <v/>
      </c>
    </row>
    <row r="19" spans="1:14" ht="72.599999999999994" hidden="1" thickBot="1" x14ac:dyDescent="0.35">
      <c r="B19" s="2" t="s">
        <v>6</v>
      </c>
      <c r="D19" s="9">
        <v>0</v>
      </c>
      <c r="G19" s="1" t="s">
        <v>32</v>
      </c>
      <c r="H19" s="3"/>
      <c r="I19" s="1" t="s">
        <v>283</v>
      </c>
      <c r="K19" s="2">
        <f t="shared" si="2"/>
        <v>0</v>
      </c>
      <c r="L19" s="2">
        <f>SUM(K$16:K$19)</f>
        <v>0</v>
      </c>
      <c r="M19" s="2" t="str">
        <f t="shared" si="4"/>
        <v/>
      </c>
      <c r="N19" s="2" t="str">
        <f>IFERROR(VLOOKUP(H19,Eingabelisten_Punkte!$A$12:$B$21,2,FALSE)*M19,"")</f>
        <v/>
      </c>
    </row>
    <row r="20" spans="1:14" ht="87" thickBot="1" x14ac:dyDescent="0.35">
      <c r="A20" s="2">
        <f>IF(L20=0,0,B20)</f>
        <v>1</v>
      </c>
      <c r="B20" s="9">
        <v>1</v>
      </c>
      <c r="C20" s="10">
        <f>IF(AND(H20="",H21="",H22="",H23=""),"",IF(COUNTIF(H20:H23,"N/A")=4,"",SUM(N20:N23)))</f>
        <v>0.25</v>
      </c>
      <c r="D20" s="9">
        <v>1</v>
      </c>
      <c r="E20" s="5" t="str">
        <f>IF(C20="","",IF(AND(C20&gt;=0,C20&lt;Eingabelisten_Punkte!$B$25),"QS0",IF(AND(Eingabelisten_Punkte!$A$25&lt;&gt;"",Eingabelisten_Punkte!$B$25&lt;&gt;"",C20&gt;=Eingabelisten_Punkte!$B$25,C20&lt;Eingabelisten_Punkte!$B$26),Eingabelisten_Punkte!$A$25,IF(AND(Eingabelisten_Punkte!$A$26&lt;&gt;"",Eingabelisten_Punkte!$B$26&lt;&gt;"",C20&gt;=Eingabelisten_Punkte!$B$26,C20&lt;Eingabelisten_Punkte!$B$27),Eingabelisten_Punkte!$A$26,IF(AND(Eingabelisten_Punkte!$A$27&lt;&gt;"",Eingabelisten_Punkte!$B$27&lt;&gt;"",C20&gt;=Eingabelisten_Punkte!$B$27,C20&lt;Eingabelisten_Punkte!$B$28),Eingabelisten_Punkte!$A$27,IF(AND(Eingabelisten_Punkte!$A$28&lt;&gt;"",Eingabelisten_Punkte!$B$28&lt;&gt;"",C20&gt;=Eingabelisten_Punkte!$B$28,C20&lt;=1),Eingabelisten_Punkte!$A$28,"FEHLER (Wert &lt; 0 oder &gt; 1)"))))))</f>
        <v>QS1</v>
      </c>
      <c r="F20" s="6" t="s">
        <v>467</v>
      </c>
      <c r="G20" s="1" t="s">
        <v>476</v>
      </c>
      <c r="H20" s="3" t="s">
        <v>34</v>
      </c>
      <c r="I20" s="1" t="s">
        <v>450</v>
      </c>
      <c r="J20" s="1" t="s">
        <v>461</v>
      </c>
      <c r="K20" s="2">
        <f t="shared" si="2"/>
        <v>1</v>
      </c>
      <c r="L20" s="2">
        <f>SUM(K$20:K$23)</f>
        <v>4</v>
      </c>
      <c r="M20" s="2">
        <f t="shared" si="4"/>
        <v>0.25</v>
      </c>
      <c r="N20" s="2">
        <f>IFERROR(VLOOKUP(H20,Eingabelisten_Punkte!$A$12:$B$21,2,FALSE)*M20,"")</f>
        <v>0</v>
      </c>
    </row>
    <row r="21" spans="1:14" ht="92.25" customHeight="1" x14ac:dyDescent="0.3">
      <c r="B21" s="2" t="s">
        <v>7</v>
      </c>
      <c r="D21" s="9">
        <v>1</v>
      </c>
      <c r="F21" s="1"/>
      <c r="G21" s="1" t="s">
        <v>477</v>
      </c>
      <c r="H21" s="3" t="s">
        <v>43</v>
      </c>
      <c r="I21" s="1" t="s">
        <v>451</v>
      </c>
      <c r="J21" s="1" t="s">
        <v>462</v>
      </c>
      <c r="K21" s="2">
        <f t="shared" si="2"/>
        <v>1</v>
      </c>
      <c r="L21" s="2">
        <f>SUM(K$20:K$23)</f>
        <v>4</v>
      </c>
      <c r="M21" s="2">
        <f t="shared" si="4"/>
        <v>0.25</v>
      </c>
      <c r="N21" s="2">
        <f>IFERROR(VLOOKUP(H21,Eingabelisten_Punkte!$A$12:$B$21,2,FALSE)*M21,"")</f>
        <v>0</v>
      </c>
    </row>
    <row r="22" spans="1:14" ht="93" customHeight="1" x14ac:dyDescent="0.3">
      <c r="B22" s="2" t="s">
        <v>7</v>
      </c>
      <c r="D22" s="9">
        <v>1</v>
      </c>
      <c r="F22" s="1"/>
      <c r="G22" s="1" t="s">
        <v>478</v>
      </c>
      <c r="H22" s="3" t="s">
        <v>43</v>
      </c>
      <c r="I22" s="1" t="s">
        <v>452</v>
      </c>
      <c r="J22" s="1" t="s">
        <v>462</v>
      </c>
      <c r="K22" s="2">
        <f t="shared" si="2"/>
        <v>1</v>
      </c>
      <c r="L22" s="2">
        <f t="shared" ref="L22" si="5">SUM(K$20:K$23)</f>
        <v>4</v>
      </c>
      <c r="M22" s="2">
        <f t="shared" si="4"/>
        <v>0.25</v>
      </c>
      <c r="N22" s="2">
        <f>IFERROR(VLOOKUP(H22,Eingabelisten_Punkte!$A$12:$B$21,2,FALSE)*M22,"")</f>
        <v>0</v>
      </c>
    </row>
    <row r="23" spans="1:14" ht="96" customHeight="1" thickBot="1" x14ac:dyDescent="0.35">
      <c r="B23" s="2" t="s">
        <v>7</v>
      </c>
      <c r="D23" s="9">
        <v>1</v>
      </c>
      <c r="F23" s="1"/>
      <c r="G23" s="1" t="s">
        <v>479</v>
      </c>
      <c r="H23" s="3" t="s">
        <v>42</v>
      </c>
      <c r="I23" s="1" t="s">
        <v>504</v>
      </c>
      <c r="J23" s="1" t="s">
        <v>462</v>
      </c>
      <c r="K23" s="2">
        <f t="shared" si="2"/>
        <v>1</v>
      </c>
      <c r="L23" s="2">
        <f>SUM(K$20:K$23)</f>
        <v>4</v>
      </c>
      <c r="M23" s="2">
        <f t="shared" si="4"/>
        <v>0.25</v>
      </c>
      <c r="N23" s="2">
        <f>IFERROR(VLOOKUP(H23,Eingabelisten_Punkte!$A$12:$B$21,2,FALSE)*M23,"")</f>
        <v>0.25</v>
      </c>
    </row>
    <row r="24" spans="1:14" ht="115.8" thickBot="1" x14ac:dyDescent="0.35">
      <c r="A24" s="2">
        <f>IF(L24=0,0,B24)</f>
        <v>1</v>
      </c>
      <c r="B24" s="9">
        <v>1</v>
      </c>
      <c r="C24" s="10">
        <f>IF(AND(H24="",H25="",H26="",H27="",H28="",H29=""),"",IF(COUNTIF(H24:H29,"N/A")=6,"",SUM(N24:N29)))</f>
        <v>1</v>
      </c>
      <c r="D24" s="9">
        <v>1</v>
      </c>
      <c r="E24" s="5" t="str">
        <f>IF(C24="","",IF(AND(C24&gt;=0,C24&lt;Eingabelisten_Punkte!$B$25),"QS0",IF(AND(Eingabelisten_Punkte!$A$25&lt;&gt;"",Eingabelisten_Punkte!$B$25&lt;&gt;"",C24&gt;=Eingabelisten_Punkte!$B$25,C24&lt;Eingabelisten_Punkte!$B$26),Eingabelisten_Punkte!$A$25,IF(AND(Eingabelisten_Punkte!$A$26&lt;&gt;"",Eingabelisten_Punkte!$B$26&lt;&gt;"",C24&gt;=Eingabelisten_Punkte!$B$26,C24&lt;Eingabelisten_Punkte!$B$27),Eingabelisten_Punkte!$A$26,IF(AND(Eingabelisten_Punkte!$A$27&lt;&gt;"",Eingabelisten_Punkte!$B$27&lt;&gt;"",C24&gt;=Eingabelisten_Punkte!$B$27,C24&lt;Eingabelisten_Punkte!$B$28),Eingabelisten_Punkte!$A$27,IF(AND(Eingabelisten_Punkte!$A$28&lt;&gt;"",Eingabelisten_Punkte!$B$28&lt;&gt;"",C24&gt;=Eingabelisten_Punkte!$B$28,C24&lt;=1),Eingabelisten_Punkte!$A$28,"FEHLER (Wert &lt; 0 oder &gt; 1)"))))))</f>
        <v>QS4</v>
      </c>
      <c r="F24" s="6" t="s">
        <v>468</v>
      </c>
      <c r="G24" s="1" t="s">
        <v>480</v>
      </c>
      <c r="H24" s="3" t="s">
        <v>42</v>
      </c>
      <c r="I24" s="1" t="s">
        <v>54</v>
      </c>
      <c r="J24" s="1" t="s">
        <v>454</v>
      </c>
      <c r="K24" s="2">
        <f t="shared" si="2"/>
        <v>1</v>
      </c>
      <c r="L24" s="2">
        <f>SUM(K$24:K$29)</f>
        <v>1</v>
      </c>
      <c r="M24" s="2">
        <f t="shared" si="4"/>
        <v>1</v>
      </c>
      <c r="N24" s="2">
        <f>IFERROR(VLOOKUP(H24,Eingabelisten_Punkte!$A$12:$B$21,2,FALSE)*M24,"")</f>
        <v>1</v>
      </c>
    </row>
    <row r="25" spans="1:14" ht="100.8" x14ac:dyDescent="0.3">
      <c r="B25" s="2" t="s">
        <v>5</v>
      </c>
      <c r="D25" s="9">
        <v>1</v>
      </c>
      <c r="E25" s="1"/>
      <c r="F25" s="1"/>
      <c r="G25" s="1" t="s">
        <v>481</v>
      </c>
      <c r="H25" s="3" t="s">
        <v>41</v>
      </c>
      <c r="I25" s="1" t="s">
        <v>523</v>
      </c>
      <c r="J25" s="1" t="s">
        <v>455</v>
      </c>
      <c r="K25" s="2">
        <f t="shared" si="2"/>
        <v>0</v>
      </c>
      <c r="L25" s="2">
        <f>SUM(K$24:K$29)</f>
        <v>1</v>
      </c>
      <c r="M25" s="2">
        <f t="shared" si="4"/>
        <v>0</v>
      </c>
      <c r="N25" s="2">
        <f>IFERROR(VLOOKUP(H25,Eingabelisten_Punkte!$A$19:$B$21,2,FALSE)*M25,"")</f>
        <v>0</v>
      </c>
    </row>
    <row r="26" spans="1:14" ht="129.6" x14ac:dyDescent="0.3">
      <c r="B26" s="2" t="s">
        <v>5</v>
      </c>
      <c r="D26" s="9">
        <v>1</v>
      </c>
      <c r="E26" s="1"/>
      <c r="F26" s="1"/>
      <c r="G26" s="1" t="s">
        <v>482</v>
      </c>
      <c r="H26" s="3" t="s">
        <v>41</v>
      </c>
      <c r="I26" s="1" t="s">
        <v>501</v>
      </c>
      <c r="J26" s="1" t="s">
        <v>500</v>
      </c>
      <c r="K26" s="2">
        <f t="shared" si="2"/>
        <v>0</v>
      </c>
      <c r="L26" s="2">
        <f>SUM(K$24:K$29)</f>
        <v>1</v>
      </c>
      <c r="M26" s="2">
        <f t="shared" si="4"/>
        <v>0</v>
      </c>
      <c r="N26" s="2">
        <f>IFERROR(VLOOKUP(H26,Eingabelisten_Punkte!$A$19:$B$21,2,FALSE)*M26,"")</f>
        <v>0</v>
      </c>
    </row>
    <row r="27" spans="1:14" ht="57.6" x14ac:dyDescent="0.3">
      <c r="B27" s="2" t="s">
        <v>5</v>
      </c>
      <c r="D27" s="9">
        <v>1</v>
      </c>
      <c r="E27" s="1"/>
      <c r="F27" s="1"/>
      <c r="G27" s="1" t="s">
        <v>483</v>
      </c>
      <c r="H27" s="3" t="s">
        <v>41</v>
      </c>
      <c r="I27" s="1" t="s">
        <v>502</v>
      </c>
      <c r="J27" s="1" t="s">
        <v>463</v>
      </c>
      <c r="K27" s="2">
        <f t="shared" si="2"/>
        <v>0</v>
      </c>
      <c r="L27" s="2">
        <f t="shared" ref="L27:L29" si="6">SUM(K$24:K$29)</f>
        <v>1</v>
      </c>
      <c r="M27" s="2">
        <f t="shared" si="4"/>
        <v>0</v>
      </c>
      <c r="N27" s="2">
        <f>IFERROR(VLOOKUP(H27,Eingabelisten_Punkte!$A$19:$B$21,2,FALSE)*M27,"")</f>
        <v>0</v>
      </c>
    </row>
    <row r="28" spans="1:14" ht="86.4" x14ac:dyDescent="0.3">
      <c r="B28" s="2" t="s">
        <v>5</v>
      </c>
      <c r="D28" s="9">
        <v>1</v>
      </c>
      <c r="E28" s="1"/>
      <c r="G28" s="1" t="s">
        <v>484</v>
      </c>
      <c r="H28" s="3" t="s">
        <v>41</v>
      </c>
      <c r="I28" s="1" t="s">
        <v>45</v>
      </c>
      <c r="J28" s="1" t="s">
        <v>524</v>
      </c>
      <c r="K28" s="2">
        <f t="shared" si="2"/>
        <v>0</v>
      </c>
      <c r="L28" s="2">
        <f t="shared" si="6"/>
        <v>1</v>
      </c>
      <c r="M28" s="2">
        <f t="shared" si="4"/>
        <v>0</v>
      </c>
      <c r="N28" s="2">
        <f>IFERROR(VLOOKUP(H28,Eingabelisten_Punkte!$A$12:$B$21,2,FALSE)*M28,"")</f>
        <v>0</v>
      </c>
    </row>
    <row r="29" spans="1:14" ht="72.599999999999994" thickBot="1" x14ac:dyDescent="0.35">
      <c r="B29" s="2" t="s">
        <v>5</v>
      </c>
      <c r="D29" s="9">
        <v>1</v>
      </c>
      <c r="E29" s="1"/>
      <c r="G29" s="1" t="s">
        <v>485</v>
      </c>
      <c r="H29" s="3" t="s">
        <v>41</v>
      </c>
      <c r="I29" s="1" t="s">
        <v>503</v>
      </c>
      <c r="J29" s="1" t="s">
        <v>525</v>
      </c>
      <c r="K29" s="2">
        <f t="shared" si="2"/>
        <v>0</v>
      </c>
      <c r="L29" s="2">
        <f t="shared" si="6"/>
        <v>1</v>
      </c>
      <c r="M29" s="2">
        <f t="shared" si="4"/>
        <v>0</v>
      </c>
      <c r="N29" s="2">
        <f>IFERROR(VLOOKUP(H29,Eingabelisten_Punkte!$A$12:$B$21,2,FALSE)*M29,"")</f>
        <v>0</v>
      </c>
    </row>
    <row r="30" spans="1:14" ht="43.8" thickBot="1" x14ac:dyDescent="0.35">
      <c r="A30" s="2">
        <f>IF(L30=0,0,B30)</f>
        <v>2</v>
      </c>
      <c r="B30" s="9">
        <v>2</v>
      </c>
      <c r="C30" s="10">
        <f>IF(AND(H30=""),"",IF(COUNTIF(H30:H30,"N/A")=1,"",SUM(N30:N30)))</f>
        <v>0</v>
      </c>
      <c r="D30" s="9">
        <v>1</v>
      </c>
      <c r="E30" s="5" t="str">
        <f>IF(C30="","",IF(AND(C30&gt;=0,C30&lt;Eingabelisten_Punkte!$B$25),"QS0",IF(AND(Eingabelisten_Punkte!$A$25&lt;&gt;"",Eingabelisten_Punkte!$B$25&lt;&gt;"",C30&gt;=Eingabelisten_Punkte!$B$25,C30&lt;Eingabelisten_Punkte!$B$26),Eingabelisten_Punkte!$A$25,IF(AND(Eingabelisten_Punkte!$A$26&lt;&gt;"",Eingabelisten_Punkte!$B$26&lt;&gt;"",C30&gt;=Eingabelisten_Punkte!$B$26,C30&lt;Eingabelisten_Punkte!$B$27),Eingabelisten_Punkte!$A$26,IF(AND(Eingabelisten_Punkte!$A$27&lt;&gt;"",Eingabelisten_Punkte!$B$27&lt;&gt;"",C30&gt;=Eingabelisten_Punkte!$B$27,C30&lt;Eingabelisten_Punkte!$B$28),Eingabelisten_Punkte!$A$27,IF(AND(Eingabelisten_Punkte!$A$28&lt;&gt;"",Eingabelisten_Punkte!$B$28&lt;&gt;"",C30&gt;=Eingabelisten_Punkte!$B$28,C30&lt;=1),Eingabelisten_Punkte!$A$28,"FEHLER (Wert &lt; 0 oder &gt; 1)"))))))</f>
        <v>QS0</v>
      </c>
      <c r="F30" s="6" t="s">
        <v>469</v>
      </c>
      <c r="G30" s="1" t="s">
        <v>486</v>
      </c>
      <c r="H30" s="3" t="s">
        <v>34</v>
      </c>
      <c r="I30" s="1" t="s">
        <v>46</v>
      </c>
      <c r="J30" s="1" t="s">
        <v>526</v>
      </c>
      <c r="K30" s="2">
        <f t="shared" si="2"/>
        <v>1</v>
      </c>
      <c r="L30" s="2">
        <f>SUM(K30)</f>
        <v>1</v>
      </c>
      <c r="M30" s="2">
        <f t="shared" si="4"/>
        <v>1</v>
      </c>
      <c r="N30" s="2">
        <f>IFERROR(VLOOKUP(H30,Eingabelisten_Punkte!$A$12:$B$21,2,FALSE)*M30,"")</f>
        <v>0</v>
      </c>
    </row>
    <row r="31" spans="1:14" ht="58.2" thickBot="1" x14ac:dyDescent="0.35">
      <c r="A31" s="2">
        <f>IF(L31=0,0,B31)</f>
        <v>2</v>
      </c>
      <c r="B31" s="9">
        <v>2</v>
      </c>
      <c r="C31" s="10">
        <f>IF(AND(H31="",H32="",H33=""),"",IF(COUNTIF(H31:H33,"N/A")=3,"",SUM(N31:N33)))</f>
        <v>0</v>
      </c>
      <c r="D31" s="9">
        <v>2</v>
      </c>
      <c r="E31" s="5" t="str">
        <f>IF(C31="","",IF(AND(C31&gt;=0,C31&lt;Eingabelisten_Punkte!$B$25),"QS0",IF(AND(Eingabelisten_Punkte!$A$25&lt;&gt;"",Eingabelisten_Punkte!$B$25&lt;&gt;"",C31&gt;=Eingabelisten_Punkte!$B$25,C31&lt;Eingabelisten_Punkte!$B$26),Eingabelisten_Punkte!$A$25,IF(AND(Eingabelisten_Punkte!$A$26&lt;&gt;"",Eingabelisten_Punkte!$B$26&lt;&gt;"",C31&gt;=Eingabelisten_Punkte!$B$26,C31&lt;Eingabelisten_Punkte!$B$27),Eingabelisten_Punkte!$A$26,IF(AND(Eingabelisten_Punkte!$A$27&lt;&gt;"",Eingabelisten_Punkte!$B$27&lt;&gt;"",C31&gt;=Eingabelisten_Punkte!$B$27,C31&lt;Eingabelisten_Punkte!$B$28),Eingabelisten_Punkte!$A$27,IF(AND(Eingabelisten_Punkte!$A$28&lt;&gt;"",Eingabelisten_Punkte!$B$28&lt;&gt;"",C31&gt;=Eingabelisten_Punkte!$B$28,C31&lt;=1),Eingabelisten_Punkte!$A$28,"FEHLER (Wert &lt; 0 oder &gt; 1)"))))))</f>
        <v>QS0</v>
      </c>
      <c r="F31" s="6" t="s">
        <v>470</v>
      </c>
      <c r="G31" s="1" t="s">
        <v>487</v>
      </c>
      <c r="H31" s="3" t="s">
        <v>43</v>
      </c>
      <c r="I31" s="1" t="s">
        <v>453</v>
      </c>
      <c r="J31" s="1" t="s">
        <v>527</v>
      </c>
      <c r="K31" s="2">
        <f t="shared" si="2"/>
        <v>2</v>
      </c>
      <c r="L31" s="2">
        <f>SUM(K$31:K$33)</f>
        <v>4</v>
      </c>
      <c r="M31" s="2">
        <f t="shared" si="4"/>
        <v>0.5</v>
      </c>
      <c r="N31" s="2">
        <f>IFERROR(VLOOKUP(H31,Eingabelisten_Punkte!$A$12:$B$21,2,FALSE)*M31,"")</f>
        <v>0</v>
      </c>
    </row>
    <row r="32" spans="1:14" ht="57.6" x14ac:dyDescent="0.3">
      <c r="B32" s="2" t="s">
        <v>3</v>
      </c>
      <c r="D32" s="9">
        <v>1</v>
      </c>
      <c r="E32" s="1"/>
      <c r="F32" s="1"/>
      <c r="G32" s="1" t="s">
        <v>488</v>
      </c>
      <c r="H32" s="3" t="s">
        <v>43</v>
      </c>
      <c r="I32" s="1" t="s">
        <v>505</v>
      </c>
      <c r="J32" s="1" t="s">
        <v>528</v>
      </c>
      <c r="K32" s="2">
        <f t="shared" si="2"/>
        <v>1</v>
      </c>
      <c r="L32" s="2">
        <f t="shared" ref="L32:L33" si="7">SUM(K$31:K$33)</f>
        <v>4</v>
      </c>
      <c r="M32" s="2">
        <f t="shared" si="4"/>
        <v>0.25</v>
      </c>
      <c r="N32" s="2">
        <f>IFERROR(VLOOKUP(H32,Eingabelisten_Punkte!A19:B21,2,FALSE)*M32,"")</f>
        <v>0</v>
      </c>
    </row>
    <row r="33" spans="1:14" ht="43.8" thickBot="1" x14ac:dyDescent="0.35">
      <c r="B33" s="2" t="s">
        <v>3</v>
      </c>
      <c r="D33" s="9">
        <v>1</v>
      </c>
      <c r="E33" s="1"/>
      <c r="F33" s="1"/>
      <c r="G33" s="1" t="s">
        <v>489</v>
      </c>
      <c r="H33" s="3" t="s">
        <v>43</v>
      </c>
      <c r="I33" s="1" t="s">
        <v>506</v>
      </c>
      <c r="J33" s="1" t="s">
        <v>528</v>
      </c>
      <c r="K33" s="2">
        <f t="shared" si="2"/>
        <v>1</v>
      </c>
      <c r="L33" s="2">
        <f t="shared" si="7"/>
        <v>4</v>
      </c>
      <c r="M33" s="2">
        <f t="shared" si="4"/>
        <v>0.25</v>
      </c>
      <c r="N33" s="2">
        <f>IFERROR(VLOOKUP(H33,Eingabelisten_Punkte!A19:B21,2,FALSE)*M33,"")</f>
        <v>0</v>
      </c>
    </row>
    <row r="34" spans="1:14" ht="72.599999999999994" thickBot="1" x14ac:dyDescent="0.35">
      <c r="A34" s="2">
        <f>IF(L34=0,0,B34)</f>
        <v>2</v>
      </c>
      <c r="B34" s="9">
        <v>2</v>
      </c>
      <c r="C34" s="10">
        <f>IF(AND(H34=""),"",IF(COUNTIF(H34,"N/A")=1,"",SUM(N34)))</f>
        <v>0</v>
      </c>
      <c r="D34" s="9">
        <v>1</v>
      </c>
      <c r="E34" s="5" t="str">
        <f>IF(C34="","",IF(AND(C34&gt;=0,C34&lt;Eingabelisten_Punkte!$B$25),"QS0",IF(AND(Eingabelisten_Punkte!$A$25&lt;&gt;"",Eingabelisten_Punkte!$B$25&lt;&gt;"",C34&gt;=Eingabelisten_Punkte!$B$25,C34&lt;Eingabelisten_Punkte!$B$26),Eingabelisten_Punkte!$A$25,IF(AND(Eingabelisten_Punkte!$A$26&lt;&gt;"",Eingabelisten_Punkte!$B$26&lt;&gt;"",C34&gt;=Eingabelisten_Punkte!$B$26,C34&lt;Eingabelisten_Punkte!$B$27),Eingabelisten_Punkte!$A$26,IF(AND(Eingabelisten_Punkte!$A$27&lt;&gt;"",Eingabelisten_Punkte!$B$27&lt;&gt;"",C34&gt;=Eingabelisten_Punkte!$B$27,C34&lt;Eingabelisten_Punkte!$B$28),Eingabelisten_Punkte!$A$27,IF(AND(Eingabelisten_Punkte!$A$28&lt;&gt;"",Eingabelisten_Punkte!$B$28&lt;&gt;"",C34&gt;=Eingabelisten_Punkte!$B$28,C34&lt;=1),Eingabelisten_Punkte!$A$28,"FEHLER (Wert &lt; 0 oder &gt; 1)"))))))</f>
        <v>QS0</v>
      </c>
      <c r="F34" s="6" t="s">
        <v>471</v>
      </c>
      <c r="G34" s="1" t="s">
        <v>490</v>
      </c>
      <c r="H34" s="3" t="s">
        <v>43</v>
      </c>
      <c r="I34" s="1" t="s">
        <v>529</v>
      </c>
      <c r="J34" s="1" t="s">
        <v>530</v>
      </c>
      <c r="K34" s="2">
        <f t="shared" si="2"/>
        <v>1</v>
      </c>
      <c r="L34" s="2">
        <f>SUM(K34)</f>
        <v>1</v>
      </c>
      <c r="M34" s="2">
        <f t="shared" si="4"/>
        <v>1</v>
      </c>
      <c r="N34" s="2">
        <f>IFERROR(VLOOKUP(H34,Eingabelisten_Punkte!$A$12:$B$21,2,FALSE)*M34,"")</f>
        <v>0</v>
      </c>
    </row>
    <row r="35" spans="1:14" ht="130.19999999999999" thickBot="1" x14ac:dyDescent="0.35">
      <c r="A35" s="2">
        <f>IF(L35=0,0,B35)</f>
        <v>2</v>
      </c>
      <c r="B35" s="9">
        <v>2</v>
      </c>
      <c r="C35" s="10">
        <f>IF(AND(H35="",H36=""),"",IF(COUNTIF(H35:H36,"N/A")=2,"",SUM(N35:N36)))</f>
        <v>0</v>
      </c>
      <c r="D35" s="9">
        <v>1</v>
      </c>
      <c r="E35" s="5" t="str">
        <f>IF(C35="","",IF(AND(C35&gt;=0,C35&lt;Eingabelisten_Punkte!$B$25),"QS0",IF(AND(Eingabelisten_Punkte!$A$25&lt;&gt;"",Eingabelisten_Punkte!$B$25&lt;&gt;"",C35&gt;=Eingabelisten_Punkte!$B$25,C35&lt;Eingabelisten_Punkte!$B$26),Eingabelisten_Punkte!$A$25,IF(AND(Eingabelisten_Punkte!$A$26&lt;&gt;"",Eingabelisten_Punkte!$B$26&lt;&gt;"",C35&gt;=Eingabelisten_Punkte!$B$26,C35&lt;Eingabelisten_Punkte!$B$27),Eingabelisten_Punkte!$A$26,IF(AND(Eingabelisten_Punkte!$A$27&lt;&gt;"",Eingabelisten_Punkte!$B$27&lt;&gt;"",C35&gt;=Eingabelisten_Punkte!$B$27,C35&lt;Eingabelisten_Punkte!$B$28),Eingabelisten_Punkte!$A$27,IF(AND(Eingabelisten_Punkte!$A$28&lt;&gt;"",Eingabelisten_Punkte!$B$28&lt;&gt;"",C35&gt;=Eingabelisten_Punkte!$B$28,C35&lt;=1),Eingabelisten_Punkte!$A$28,"FEHLER (Wert &lt; 0 oder &gt; 1)"))))))</f>
        <v>QS0</v>
      </c>
      <c r="F35" s="6" t="s">
        <v>472</v>
      </c>
      <c r="G35" s="1" t="s">
        <v>491</v>
      </c>
      <c r="H35" s="3" t="s">
        <v>41</v>
      </c>
      <c r="I35" s="1" t="s">
        <v>531</v>
      </c>
      <c r="J35" s="1" t="s">
        <v>532</v>
      </c>
      <c r="K35" s="2">
        <f t="shared" si="2"/>
        <v>0</v>
      </c>
      <c r="L35" s="2">
        <f>SUM(K$35:K$36)</f>
        <v>2</v>
      </c>
      <c r="M35" s="2">
        <f t="shared" si="4"/>
        <v>0</v>
      </c>
      <c r="N35" s="2">
        <f>IFERROR(VLOOKUP(H35,Eingabelisten_Punkte!$A$12:$B$21,2,FALSE)*M35,"")</f>
        <v>0</v>
      </c>
    </row>
    <row r="36" spans="1:14" ht="115.8" thickBot="1" x14ac:dyDescent="0.35">
      <c r="B36" s="2" t="s">
        <v>2</v>
      </c>
      <c r="D36" s="9">
        <v>2</v>
      </c>
      <c r="E36" s="1"/>
      <c r="F36" s="1"/>
      <c r="G36" s="1" t="s">
        <v>492</v>
      </c>
      <c r="H36" s="3" t="s">
        <v>34</v>
      </c>
      <c r="I36" s="1" t="s">
        <v>549</v>
      </c>
      <c r="J36" s="1" t="s">
        <v>533</v>
      </c>
      <c r="K36" s="2">
        <f t="shared" si="2"/>
        <v>2</v>
      </c>
      <c r="L36" s="2">
        <f>SUM(K$35:K$36)</f>
        <v>2</v>
      </c>
      <c r="M36" s="2">
        <f t="shared" si="4"/>
        <v>1</v>
      </c>
      <c r="N36" s="2">
        <f>IFERROR(VLOOKUP(H36,Eingabelisten_Punkte!$A$12:$B$21,2,FALSE)*M36,"")</f>
        <v>0</v>
      </c>
    </row>
    <row r="37" spans="1:14" ht="173.4" thickBot="1" x14ac:dyDescent="0.35">
      <c r="A37" s="2">
        <f>IF(L37=0,0,B37)</f>
        <v>1</v>
      </c>
      <c r="B37" s="9">
        <v>1</v>
      </c>
      <c r="C37" s="10">
        <f>IF(AND(H37=""),"",IF(COUNTIF(H37,"N/A")=1,"",SUM(N37)))</f>
        <v>1</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QS4</v>
      </c>
      <c r="F37" s="6" t="s">
        <v>473</v>
      </c>
      <c r="G37" s="1" t="s">
        <v>493</v>
      </c>
      <c r="H37" s="3" t="s">
        <v>42</v>
      </c>
      <c r="I37" s="1" t="s">
        <v>72</v>
      </c>
      <c r="J37" s="1" t="s">
        <v>534</v>
      </c>
      <c r="K37" s="2">
        <f t="shared" si="2"/>
        <v>1</v>
      </c>
      <c r="L37" s="2">
        <f>SUM(K37)</f>
        <v>1</v>
      </c>
      <c r="M37" s="2">
        <f t="shared" si="4"/>
        <v>1</v>
      </c>
      <c r="N37" s="2">
        <f>IFERROR(VLOOKUP(H37,Eingabelisten_Punkte!$A$12:$B$21,2,FALSE)*M37,"")</f>
        <v>1</v>
      </c>
    </row>
    <row r="38" spans="1:14" ht="115.8" thickBot="1" x14ac:dyDescent="0.35">
      <c r="A38" s="2">
        <f>IF(L38=0,0,B38)</f>
        <v>1</v>
      </c>
      <c r="B38" s="9">
        <v>1</v>
      </c>
      <c r="C38" s="10">
        <f>IF(AND(H38="",H39="",H40="",H41="",H42="",H43=""),"",IF(COUNTIF(H38:H43,"N/A")=6,"",SUM(N38:N43)))</f>
        <v>0</v>
      </c>
      <c r="D38" s="9">
        <v>1</v>
      </c>
      <c r="E38" s="5" t="str">
        <f>IF(C38="","",IF(AND(C38&gt;=0,C38&lt;Eingabelisten_Punkte!$B$25),"QS0",IF(AND(Eingabelisten_Punkte!$A$25&lt;&gt;"",Eingabelisten_Punkte!$B$25&lt;&gt;"",C38&gt;=Eingabelisten_Punkte!$B$25,C38&lt;Eingabelisten_Punkte!$B$26),Eingabelisten_Punkte!$A$25,IF(AND(Eingabelisten_Punkte!$A$26&lt;&gt;"",Eingabelisten_Punkte!$B$26&lt;&gt;"",C38&gt;=Eingabelisten_Punkte!$B$26,C38&lt;Eingabelisten_Punkte!$B$27),Eingabelisten_Punkte!$A$26,IF(AND(Eingabelisten_Punkte!$A$27&lt;&gt;"",Eingabelisten_Punkte!$B$27&lt;&gt;"",C38&gt;=Eingabelisten_Punkte!$B$27,C38&lt;Eingabelisten_Punkte!$B$28),Eingabelisten_Punkte!$A$27,IF(AND(Eingabelisten_Punkte!$A$28&lt;&gt;"",Eingabelisten_Punkte!$B$28&lt;&gt;"",C38&gt;=Eingabelisten_Punkte!$B$28,C38&lt;=1),Eingabelisten_Punkte!$A$28,"FEHLER (Wert &lt; 0 oder &gt; 1)"))))))</f>
        <v>QS0</v>
      </c>
      <c r="F38" s="6" t="s">
        <v>474</v>
      </c>
      <c r="G38" s="1" t="s">
        <v>494</v>
      </c>
      <c r="H38" s="3" t="s">
        <v>41</v>
      </c>
      <c r="I38" s="1" t="s">
        <v>550</v>
      </c>
      <c r="J38" s="1" t="s">
        <v>535</v>
      </c>
      <c r="K38" s="2">
        <f t="shared" si="2"/>
        <v>0</v>
      </c>
      <c r="L38" s="2">
        <f>SUM(K$38:K$43)</f>
        <v>2</v>
      </c>
      <c r="M38" s="2">
        <f>IFERROR(K38/L38,"")</f>
        <v>0</v>
      </c>
      <c r="N38" s="2">
        <f>IFERROR(VLOOKUP(H38,Eingabelisten_Punkte!$A$12:$B$21,2,FALSE)*M38,"")</f>
        <v>0</v>
      </c>
    </row>
    <row r="39" spans="1:14" ht="115.2" x14ac:dyDescent="0.3">
      <c r="B39" s="2" t="s">
        <v>4</v>
      </c>
      <c r="D39" s="9">
        <v>1</v>
      </c>
      <c r="F39" s="1"/>
      <c r="G39" s="1" t="s">
        <v>495</v>
      </c>
      <c r="H39" s="3" t="s">
        <v>41</v>
      </c>
      <c r="I39" s="1" t="s">
        <v>536</v>
      </c>
      <c r="J39" s="1" t="s">
        <v>537</v>
      </c>
      <c r="K39" s="2">
        <f t="shared" si="2"/>
        <v>0</v>
      </c>
      <c r="L39" s="2">
        <f t="shared" ref="L39:L43" si="8">SUM(K$38:K$43)</f>
        <v>2</v>
      </c>
      <c r="M39" s="2">
        <f t="shared" si="4"/>
        <v>0</v>
      </c>
      <c r="N39" s="2">
        <f>IFERROR(VLOOKUP(H39,Eingabelisten_Punkte!$A$12:$B$21,2,FALSE)*M39,"")</f>
        <v>0</v>
      </c>
    </row>
    <row r="40" spans="1:14" ht="57.6" x14ac:dyDescent="0.3">
      <c r="B40" s="2" t="s">
        <v>4</v>
      </c>
      <c r="D40" s="9">
        <v>1</v>
      </c>
      <c r="F40" s="1"/>
      <c r="G40" s="1" t="s">
        <v>496</v>
      </c>
      <c r="H40" s="3" t="s">
        <v>41</v>
      </c>
      <c r="I40" s="1" t="s">
        <v>63</v>
      </c>
      <c r="J40" s="1" t="s">
        <v>538</v>
      </c>
      <c r="K40" s="2">
        <f t="shared" si="2"/>
        <v>0</v>
      </c>
      <c r="L40" s="2">
        <f t="shared" si="8"/>
        <v>2</v>
      </c>
      <c r="M40" s="2">
        <f t="shared" si="4"/>
        <v>0</v>
      </c>
      <c r="N40" s="2">
        <f>IFERROR(VLOOKUP(H40,Eingabelisten_Punkte!$A$12:$B$21,2,FALSE)*M40,"")</f>
        <v>0</v>
      </c>
    </row>
    <row r="41" spans="1:14" ht="187.2" x14ac:dyDescent="0.3">
      <c r="B41" s="2" t="s">
        <v>4</v>
      </c>
      <c r="D41" s="9">
        <v>1</v>
      </c>
      <c r="F41" s="1"/>
      <c r="G41" s="1" t="s">
        <v>543</v>
      </c>
      <c r="H41" s="3" t="s">
        <v>41</v>
      </c>
      <c r="I41" s="1" t="s">
        <v>64</v>
      </c>
      <c r="J41" s="1" t="s">
        <v>539</v>
      </c>
      <c r="K41" s="2">
        <f t="shared" si="2"/>
        <v>0</v>
      </c>
      <c r="L41" s="2">
        <f t="shared" si="8"/>
        <v>2</v>
      </c>
      <c r="M41" s="2">
        <f>IFERROR(K41/L41,"")</f>
        <v>0</v>
      </c>
      <c r="N41" s="2">
        <f>IFERROR(VLOOKUP(H41,Eingabelisten_Punkte!$A$12:$B$21,2,FALSE)*M41,"")</f>
        <v>0</v>
      </c>
    </row>
    <row r="42" spans="1:14" ht="187.2" x14ac:dyDescent="0.3">
      <c r="B42" s="2" t="s">
        <v>4</v>
      </c>
      <c r="D42" s="9">
        <v>1</v>
      </c>
      <c r="F42" s="1"/>
      <c r="G42" s="1" t="s">
        <v>497</v>
      </c>
      <c r="H42" s="3" t="s">
        <v>43</v>
      </c>
      <c r="I42" s="1" t="s">
        <v>288</v>
      </c>
      <c r="J42" s="1" t="s">
        <v>540</v>
      </c>
      <c r="K42" s="2">
        <f t="shared" si="2"/>
        <v>1</v>
      </c>
      <c r="L42" s="2">
        <f t="shared" si="8"/>
        <v>2</v>
      </c>
      <c r="M42" s="2">
        <f t="shared" si="4"/>
        <v>0.5</v>
      </c>
      <c r="N42" s="2">
        <f>IFERROR(VLOOKUP(H42,Eingabelisten_Punkte!$A$12:$B$21,2,FALSE)*M42,"")</f>
        <v>0</v>
      </c>
    </row>
    <row r="43" spans="1:14" ht="72.599999999999994" thickBot="1" x14ac:dyDescent="0.35">
      <c r="B43" s="2" t="s">
        <v>4</v>
      </c>
      <c r="D43" s="9">
        <v>1</v>
      </c>
      <c r="F43" s="1"/>
      <c r="G43" s="1" t="s">
        <v>498</v>
      </c>
      <c r="H43" s="3" t="s">
        <v>43</v>
      </c>
      <c r="I43" s="1" t="s">
        <v>287</v>
      </c>
      <c r="J43" s="1" t="s">
        <v>541</v>
      </c>
      <c r="K43" s="2">
        <f t="shared" si="2"/>
        <v>1</v>
      </c>
      <c r="L43" s="2">
        <f t="shared" si="8"/>
        <v>2</v>
      </c>
      <c r="M43" s="2">
        <f t="shared" si="4"/>
        <v>0.5</v>
      </c>
      <c r="N43" s="2">
        <f>IFERROR(VLOOKUP(H43,Eingabelisten_Punkte!$A$12:$B$21,2,FALSE)*M43,"")</f>
        <v>0</v>
      </c>
    </row>
    <row r="44" spans="1:14" ht="130.19999999999999" thickBot="1" x14ac:dyDescent="0.35">
      <c r="A44" s="2">
        <f>IF(L44=0,0,B44)</f>
        <v>0</v>
      </c>
      <c r="B44" s="9">
        <v>1</v>
      </c>
      <c r="C44" s="10" t="str">
        <f>IF(AND(H44=""),"",IF(COUNTIF(H44,"N/A")=1,"",SUM(N44)))</f>
        <v/>
      </c>
      <c r="D44" s="9">
        <v>1</v>
      </c>
      <c r="E44" s="5" t="str">
        <f>IF(C44="","",IF(AND(C44&gt;=0,C44&lt;Eingabelisten_Punkte!$B$25),"QS0",IF(AND(Eingabelisten_Punkte!$A$25&lt;&gt;"",Eingabelisten_Punkte!$B$25&lt;&gt;"",C44&gt;=Eingabelisten_Punkte!$B$25,C44&lt;Eingabelisten_Punkte!$B$26),Eingabelisten_Punkte!$A$25,IF(AND(Eingabelisten_Punkte!$A$26&lt;&gt;"",Eingabelisten_Punkte!$B$26&lt;&gt;"",C44&gt;=Eingabelisten_Punkte!$B$26,C44&lt;Eingabelisten_Punkte!$B$27),Eingabelisten_Punkte!$A$26,IF(AND(Eingabelisten_Punkte!$A$27&lt;&gt;"",Eingabelisten_Punkte!$B$27&lt;&gt;"",C44&gt;=Eingabelisten_Punkte!$B$27,C44&lt;Eingabelisten_Punkte!$B$28),Eingabelisten_Punkte!$A$27,IF(AND(Eingabelisten_Punkte!$A$28&lt;&gt;"",Eingabelisten_Punkte!$B$28&lt;&gt;"",C44&gt;=Eingabelisten_Punkte!$B$28,C44&lt;=1),Eingabelisten_Punkte!$A$28,"FEHLER (Wert &lt; 0 oder &gt; 1)"))))))</f>
        <v/>
      </c>
      <c r="F44" s="6" t="s">
        <v>475</v>
      </c>
      <c r="G44" s="1" t="s">
        <v>499</v>
      </c>
      <c r="H44" s="3" t="s">
        <v>41</v>
      </c>
      <c r="I44" s="1" t="s">
        <v>551</v>
      </c>
      <c r="J44" s="1" t="s">
        <v>542</v>
      </c>
      <c r="K44" s="2">
        <f t="shared" ref="K44" si="9">IF(OR(H44="N/A",H44=""),0,D44)</f>
        <v>0</v>
      </c>
      <c r="L44" s="2">
        <f>SUM(K44)</f>
        <v>0</v>
      </c>
      <c r="M44" s="2" t="str">
        <f t="shared" ref="M44" si="10">IFERROR(K44/L44,"")</f>
        <v/>
      </c>
      <c r="N44" s="2" t="str">
        <f>IFERROR(VLOOKUP(H44,Eingabelisten_Punkte!G12:H20,2,FALSE)*M44,"")</f>
        <v/>
      </c>
    </row>
  </sheetData>
  <autoFilter ref="B15:N43" xr:uid="{A9FBE04B-E137-4DB5-885F-2C118AFB8939}"/>
  <mergeCells count="2">
    <mergeCell ref="B4:D4"/>
    <mergeCell ref="E7:I7"/>
  </mergeCells>
  <conditionalFormatting sqref="E10">
    <cfRule type="expression" dxfId="60" priority="1">
      <formula>$E$10="QS4"</formula>
    </cfRule>
    <cfRule type="expression" dxfId="59" priority="2">
      <formula>OR($E$10="QS0",$E$10="QS1",$E$10="QS2",$E$10="QS3")</formula>
    </cfRule>
  </conditionalFormatting>
  <conditionalFormatting sqref="E16">
    <cfRule type="expression" dxfId="58" priority="40">
      <formula>$E$16="QS0"</formula>
    </cfRule>
    <cfRule type="expression" dxfId="57" priority="41">
      <formula>OR($E$16="QS1",$E$16="QS2")</formula>
    </cfRule>
    <cfRule type="expression" dxfId="56" priority="42">
      <formula>OR($E$16="QS3",$E$16="QS4")</formula>
    </cfRule>
  </conditionalFormatting>
  <conditionalFormatting sqref="E20">
    <cfRule type="expression" dxfId="55" priority="43">
      <formula>OR($E$20="QS3",$E$20="QS4")</formula>
    </cfRule>
    <cfRule type="expression" dxfId="54" priority="44">
      <formula>OR($E$20="QS1",$E$20="QS2")</formula>
    </cfRule>
    <cfRule type="expression" dxfId="53" priority="45">
      <formula>$E$20="QS0"</formula>
    </cfRule>
  </conditionalFormatting>
  <conditionalFormatting sqref="E24">
    <cfRule type="expression" dxfId="52" priority="37">
      <formula>OR($E$24="QS3",$E$24="QS4")</formula>
    </cfRule>
    <cfRule type="expression" dxfId="51" priority="38">
      <formula>OR($E$24="QS1",$E$24="QS2")</formula>
    </cfRule>
    <cfRule type="expression" dxfId="50" priority="39">
      <formula>$E$24="QS0"</formula>
    </cfRule>
  </conditionalFormatting>
  <conditionalFormatting sqref="E30">
    <cfRule type="expression" dxfId="49" priority="34">
      <formula>OR($E$30="QS1",$E$30="QS2")</formula>
    </cfRule>
    <cfRule type="expression" dxfId="48" priority="35">
      <formula>OR($E$30="QS3",$E$30="QS4")</formula>
    </cfRule>
    <cfRule type="expression" dxfId="47" priority="36">
      <formula>$E$30="QS0"</formula>
    </cfRule>
  </conditionalFormatting>
  <conditionalFormatting sqref="E31">
    <cfRule type="expression" dxfId="46" priority="31">
      <formula>OR($E$31="QS3",$E$31="QS4")</formula>
    </cfRule>
    <cfRule type="expression" dxfId="45" priority="32">
      <formula>OR($E$31="QS1",$E$31="QS2")</formula>
    </cfRule>
    <cfRule type="expression" dxfId="44" priority="33">
      <formula>$E$31="QS0"</formula>
    </cfRule>
  </conditionalFormatting>
  <conditionalFormatting sqref="E34">
    <cfRule type="expression" dxfId="43" priority="25">
      <formula>$E$34="QS0"</formula>
    </cfRule>
    <cfRule type="expression" dxfId="42" priority="26">
      <formula>OR($E$34="QS3",$E$34="QS4")</formula>
    </cfRule>
    <cfRule type="expression" dxfId="41" priority="27">
      <formula>OR($E$34="QS1",$E$34="QS2")</formula>
    </cfRule>
  </conditionalFormatting>
  <conditionalFormatting sqref="E35">
    <cfRule type="expression" dxfId="40" priority="28">
      <formula>OR($E$35="QS1",$E$35="QS2")</formula>
    </cfRule>
    <cfRule type="expression" dxfId="39" priority="29">
      <formula>OR($E$35="QS3",$E$35="QS4")</formula>
    </cfRule>
    <cfRule type="expression" dxfId="38" priority="30">
      <formula>$E$35="QS0"</formula>
    </cfRule>
  </conditionalFormatting>
  <conditionalFormatting sqref="E37">
    <cfRule type="expression" dxfId="37" priority="22">
      <formula>$E$37="QS0"</formula>
    </cfRule>
    <cfRule type="expression" dxfId="36" priority="23">
      <formula>OR($E$37="QS3",$E$37="QS4")</formula>
    </cfRule>
    <cfRule type="expression" dxfId="35" priority="24">
      <formula>OR($E$37="QS1",$E$37="QS2")</formula>
    </cfRule>
  </conditionalFormatting>
  <conditionalFormatting sqref="E38">
    <cfRule type="expression" dxfId="34" priority="19">
      <formula>OR($E$38="QS1",$E$38="QS2")</formula>
    </cfRule>
    <cfRule type="expression" dxfId="33" priority="20">
      <formula>OR($E$38="QS3",$E$38="QS4")</formula>
    </cfRule>
    <cfRule type="expression" dxfId="32" priority="21">
      <formula>$E$38="QS0"</formula>
    </cfRule>
  </conditionalFormatting>
  <conditionalFormatting sqref="E44">
    <cfRule type="expression" dxfId="31" priority="7">
      <formula>OR($E$44="QS1",$E$44="QS2")</formula>
    </cfRule>
    <cfRule type="expression" dxfId="30" priority="8">
      <formula>OR($E$44="QS3",$E$44="QS4")</formula>
    </cfRule>
    <cfRule type="expression" dxfId="29" priority="9">
      <formula>$E$44="QS0"</formula>
    </cfRule>
    <cfRule type="expression" dxfId="28" priority="10">
      <formula>$E$37="QS0"</formula>
    </cfRule>
    <cfRule type="expression" dxfId="27" priority="11">
      <formula>OR($E$37="QS3",$E$37="QS4")</formula>
    </cfRule>
    <cfRule type="expression" dxfId="26" priority="12">
      <formula>OR($E$37="QS1",$E$37="QS2")</formula>
    </cfRule>
  </conditionalFormatting>
  <conditionalFormatting sqref="F4">
    <cfRule type="expression" dxfId="25" priority="16">
      <formula>$F$4="QS0"</formula>
    </cfRule>
    <cfRule type="expression" dxfId="24" priority="17">
      <formula>OR($F$4="QS3",$F$4="QS4")</formula>
    </cfRule>
    <cfRule type="expression" dxfId="23"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H16 H20 H35</xm:sqref>
        </x14:dataValidation>
        <x14:dataValidation type="list" allowBlank="1" showInputMessage="1" showErrorMessage="1" xr:uid="{26DB2A8E-DEB9-4261-8DED-077F5FD7B874}">
          <x14:formula1>
            <xm:f>Eingabelisten_Punkte!$D$2:$D$4</xm:f>
          </x14:formula1>
          <xm:sqref>H38:H43 H21:H23 H17:H19 H32:H33 H25:H28 H29</xm:sqref>
        </x14:dataValidation>
        <x14:dataValidation type="list" allowBlank="1" showInputMessage="1" showErrorMessage="1" xr:uid="{7A2E217D-81C2-434C-9CDA-93384812B2BD}">
          <x14:formula1>
            <xm:f>Eingabelisten_Punkte!$E$2:$E$3</xm:f>
          </x14:formula1>
          <xm:sqref>H37 H31 H34 H24 H10:H13</xm:sqref>
        </x14:dataValidation>
        <x14:dataValidation type="list" allowBlank="1" showInputMessage="1" showErrorMessage="1" xr:uid="{C0978D86-CD71-48FF-A408-4AEE6264160B}">
          <x14:formula1>
            <xm:f>Eingabelisten_Punkte!$C$2:$C$8</xm:f>
          </x14:formula1>
          <xm:sqref>H30 H36</xm:sqref>
        </x14:dataValidation>
        <x14:dataValidation type="list" allowBlank="1" showInputMessage="1" showErrorMessage="1" xr:uid="{EECDA0D4-B559-4326-9764-F61256D8B756}">
          <x14:formula1>
            <xm:f>Eingabelisten_Punkte!$H$2:$H$10</xm:f>
          </x14:formula1>
          <xm:sqref>H44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15"/>
  <sheetViews>
    <sheetView zoomScaleNormal="100" workbookViewId="0">
      <selection activeCell="H8" sqref="H8"/>
    </sheetView>
  </sheetViews>
  <sheetFormatPr baseColWidth="10" defaultColWidth="11.44140625" defaultRowHeight="14.4" outlineLevelCol="1" x14ac:dyDescent="0.3"/>
  <cols>
    <col min="1" max="1" width="21.109375" style="2" customWidth="1" outlineLevel="1"/>
    <col min="2" max="2" width="14.88671875" style="2" customWidth="1" outlineLevel="1"/>
    <col min="3" max="3" width="10.109375" style="2" customWidth="1" outlineLevel="1"/>
    <col min="4" max="4" width="9.5546875" style="2" customWidth="1" outlineLevel="1"/>
    <col min="5" max="5" width="21.5546875" style="2" customWidth="1"/>
    <col min="6" max="6" width="32.44140625" style="2" customWidth="1"/>
    <col min="7" max="7" width="43.109375" style="2" customWidth="1"/>
    <col min="8" max="8" width="56.6640625" style="2" customWidth="1"/>
    <col min="9" max="9" width="73" style="2" customWidth="1"/>
    <col min="10" max="10" width="21.33203125" style="1" customWidth="1"/>
    <col min="11" max="11" width="18.33203125" style="2" hidden="1" customWidth="1" outlineLevel="1"/>
    <col min="12" max="12" width="16.33203125" style="2" hidden="1" customWidth="1" outlineLevel="1"/>
    <col min="13" max="13" width="21.6640625" style="2" hidden="1" customWidth="1" outlineLevel="1"/>
    <col min="14" max="14" width="19.44140625" style="2" hidden="1" customWidth="1" outlineLevel="1"/>
    <col min="15" max="15" width="11.44140625" style="2" collapsed="1"/>
    <col min="16" max="16384" width="11.44140625" style="2"/>
  </cols>
  <sheetData>
    <row r="1" spans="1:14" s="25" customFormat="1" ht="21" x14ac:dyDescent="0.4">
      <c r="A1" s="24" t="s">
        <v>278</v>
      </c>
      <c r="E1" s="24" t="s">
        <v>278</v>
      </c>
    </row>
    <row r="2" spans="1:14" s="25" customFormat="1" ht="21" x14ac:dyDescent="0.4">
      <c r="B2" s="24"/>
      <c r="E2" s="24"/>
    </row>
    <row r="3" spans="1:14" ht="30" customHeight="1" x14ac:dyDescent="0.3">
      <c r="E3" s="20" t="s">
        <v>290</v>
      </c>
      <c r="F3" s="7" t="s">
        <v>62</v>
      </c>
      <c r="G3" s="26"/>
      <c r="H3" s="26"/>
      <c r="I3" s="26"/>
      <c r="J3" s="26"/>
    </row>
    <row r="4" spans="1:14" x14ac:dyDescent="0.3">
      <c r="B4" s="54" t="s">
        <v>65</v>
      </c>
      <c r="C4" s="54"/>
      <c r="D4" s="54"/>
      <c r="E4" s="8" t="str">
        <f>IF(AND(C11="",C12="",C15=""),"",(IF(C11&lt;&gt;"",A11*C11,0)+IF(C12&lt;&gt;"",A12*C12,0)+IF(C15&lt;&gt;"",A15*C15,0))/SUM(A11:A15))</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14" x14ac:dyDescent="0.3">
      <c r="B5" s="1"/>
      <c r="C5" s="1"/>
      <c r="D5" s="1"/>
      <c r="E5" s="8"/>
      <c r="F5" s="7"/>
      <c r="G5" s="26"/>
      <c r="H5" s="26"/>
      <c r="I5" s="26"/>
      <c r="J5" s="26"/>
    </row>
    <row r="6" spans="1:14" ht="54" customHeight="1" x14ac:dyDescent="0.3">
      <c r="B6" s="1"/>
      <c r="C6" s="1"/>
      <c r="D6" s="1"/>
      <c r="E6" s="52"/>
      <c r="F6" s="19"/>
      <c r="G6" s="52"/>
      <c r="H6" s="53" t="s">
        <v>548</v>
      </c>
      <c r="I6" s="19"/>
      <c r="J6" s="52"/>
    </row>
    <row r="7" spans="1:14" ht="43.8" thickBot="1" x14ac:dyDescent="0.35">
      <c r="B7" s="1" t="s">
        <v>68</v>
      </c>
      <c r="C7" s="1" t="s">
        <v>55</v>
      </c>
      <c r="D7" s="1" t="s">
        <v>47</v>
      </c>
      <c r="E7" s="52" t="s">
        <v>507</v>
      </c>
      <c r="F7" s="19" t="s">
        <v>508</v>
      </c>
      <c r="G7" s="52" t="s">
        <v>512</v>
      </c>
      <c r="H7" s="19" t="s">
        <v>19</v>
      </c>
      <c r="I7" s="19" t="s">
        <v>11</v>
      </c>
      <c r="J7" s="52" t="s">
        <v>44</v>
      </c>
      <c r="K7" s="2" t="s">
        <v>48</v>
      </c>
      <c r="L7" s="2" t="s">
        <v>49</v>
      </c>
      <c r="M7" s="2" t="s">
        <v>50</v>
      </c>
      <c r="N7" s="2" t="s">
        <v>52</v>
      </c>
    </row>
    <row r="8" spans="1:14" ht="29.4" thickBot="1" x14ac:dyDescent="0.35">
      <c r="C8" s="10"/>
      <c r="E8" s="5"/>
      <c r="F8" s="6" t="s">
        <v>279</v>
      </c>
      <c r="G8" s="1" t="s">
        <v>433</v>
      </c>
      <c r="H8" s="3"/>
      <c r="I8" s="1" t="s">
        <v>295</v>
      </c>
    </row>
    <row r="9" spans="1:14" ht="80.25" customHeight="1" x14ac:dyDescent="0.3">
      <c r="B9" s="2" t="s">
        <v>279</v>
      </c>
      <c r="F9" s="1"/>
      <c r="G9" s="1" t="s">
        <v>280</v>
      </c>
      <c r="H9" s="3"/>
      <c r="I9" s="1" t="s">
        <v>291</v>
      </c>
    </row>
    <row r="10" spans="1:14" ht="29.4" thickBot="1" x14ac:dyDescent="0.35">
      <c r="B10" s="2" t="s">
        <v>279</v>
      </c>
      <c r="F10" s="1"/>
      <c r="G10" s="1" t="s">
        <v>281</v>
      </c>
      <c r="H10" s="3"/>
      <c r="I10" s="1" t="s">
        <v>292</v>
      </c>
    </row>
    <row r="11" spans="1:14" ht="43.8" thickBot="1" x14ac:dyDescent="0.35">
      <c r="A11" s="2">
        <f>IF(L11=0,0,B11)</f>
        <v>0</v>
      </c>
      <c r="B11" s="9">
        <v>1</v>
      </c>
      <c r="C11" s="10" t="str">
        <f>IF(OR(H11=""),"",IF(COUNTIF(H11:H11,"N/A")=1,"",SUM(N11:N11)))</f>
        <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6" t="s">
        <v>514</v>
      </c>
      <c r="G11" s="1" t="s">
        <v>515</v>
      </c>
      <c r="H11" s="3"/>
      <c r="I11" s="1" t="s">
        <v>296</v>
      </c>
      <c r="J11" s="1" t="s">
        <v>297</v>
      </c>
      <c r="K11" s="2">
        <f>IF(OR(H11="N/A",H11=""),0,D11)</f>
        <v>0</v>
      </c>
      <c r="L11" s="2">
        <f>SUM(K$11:K$11)</f>
        <v>0</v>
      </c>
      <c r="M11" s="2" t="str">
        <f t="shared" ref="M11" si="0">IFERROR(K11/L11,"")</f>
        <v/>
      </c>
      <c r="N11" s="2" t="str">
        <f>IFERROR(VLOOKUP(H11,Eingabelisten_Punkte!I12:J15,2,FALSE)*M11,"")</f>
        <v/>
      </c>
    </row>
    <row r="12" spans="1:14" ht="132" customHeight="1" thickBot="1" x14ac:dyDescent="0.35">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516</v>
      </c>
      <c r="G12" s="1" t="s">
        <v>517</v>
      </c>
      <c r="H12" s="3"/>
      <c r="I12" s="1" t="s">
        <v>438</v>
      </c>
      <c r="J12" s="1" t="s">
        <v>302</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3">
      <c r="B13" s="2" t="s">
        <v>282</v>
      </c>
      <c r="D13" s="9">
        <v>0</v>
      </c>
      <c r="G13" s="1" t="s">
        <v>300</v>
      </c>
      <c r="H13" s="3"/>
      <c r="I13" s="1" t="s">
        <v>299</v>
      </c>
      <c r="J13" s="1" t="s">
        <v>302</v>
      </c>
      <c r="K13" s="2">
        <f t="shared" si="1"/>
        <v>0</v>
      </c>
      <c r="L13" s="2">
        <f>SUM(K12:K14)</f>
        <v>0</v>
      </c>
      <c r="M13" s="2" t="str">
        <f t="shared" si="2"/>
        <v/>
      </c>
      <c r="N13" s="2" t="str">
        <f>IFERROR(VLOOKUP(H13,Eingabelisten_Punkte!M12:N18,2,FALSE)*M13,"")</f>
        <v/>
      </c>
    </row>
    <row r="14" spans="1:14" ht="127.5" hidden="1" customHeight="1" thickBot="1" x14ac:dyDescent="0.35">
      <c r="D14" s="9">
        <v>0</v>
      </c>
      <c r="F14" s="1"/>
      <c r="G14" s="1" t="s">
        <v>301</v>
      </c>
      <c r="H14" s="3"/>
      <c r="I14" s="1" t="s">
        <v>298</v>
      </c>
      <c r="J14" s="1" t="s">
        <v>302</v>
      </c>
      <c r="K14" s="2">
        <f t="shared" si="1"/>
        <v>0</v>
      </c>
      <c r="L14" s="2">
        <f>SUM(K12:K14)</f>
        <v>0</v>
      </c>
      <c r="M14" s="2" t="str">
        <f t="shared" si="2"/>
        <v/>
      </c>
      <c r="N14" s="2" t="str">
        <f>IFERROR(VLOOKUP(H14,Eingabelisten_Punkte!K12:L18,FALSE)*M14,"")</f>
        <v/>
      </c>
    </row>
    <row r="15" spans="1:14" ht="174" hidden="1" customHeight="1" thickBot="1" x14ac:dyDescent="0.35">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440</v>
      </c>
      <c r="G15" s="1" t="s">
        <v>439</v>
      </c>
      <c r="H15" s="3"/>
      <c r="I15" s="1" t="s">
        <v>441</v>
      </c>
      <c r="J15" s="1" t="s">
        <v>302</v>
      </c>
      <c r="K15" s="2">
        <f t="shared" si="1"/>
        <v>0</v>
      </c>
      <c r="L15" s="2">
        <f t="shared" ref="L15" si="3">SUM(K15:K17)</f>
        <v>0</v>
      </c>
      <c r="M15" s="2" t="str">
        <f t="shared" si="2"/>
        <v/>
      </c>
      <c r="N15" s="2" t="str">
        <f>IFERROR(VLOOKUP(H15,Eingabelisten_Punkte!M12:N18,2,FALSE)*M15,"")</f>
        <v/>
      </c>
    </row>
  </sheetData>
  <autoFilter ref="B7:N11" xr:uid="{A9FBE04B-E137-4DB5-885F-2C118AFB8939}"/>
  <mergeCells count="1">
    <mergeCell ref="B4:D4"/>
  </mergeCells>
  <conditionalFormatting sqref="E11">
    <cfRule type="expression" dxfId="22" priority="24">
      <formula>OR($E$11="QS3",$E$11="QS4")</formula>
    </cfRule>
    <cfRule type="expression" dxfId="21" priority="25">
      <formula>OR($E$11="QS1",$E$11="QS2")</formula>
    </cfRule>
    <cfRule type="expression" dxfId="20" priority="26">
      <formula>$E$11="QS0"</formula>
    </cfRule>
  </conditionalFormatting>
  <conditionalFormatting sqref="E12">
    <cfRule type="expression" dxfId="19" priority="16">
      <formula>OR(E12="QS3",E12="QS4")</formula>
    </cfRule>
    <cfRule type="expression" dxfId="18" priority="18">
      <formula>OR(E12="QS1",E12="QS2")</formula>
    </cfRule>
    <cfRule type="expression" dxfId="17" priority="19">
      <formula>E12="QS0"</formula>
    </cfRule>
  </conditionalFormatting>
  <conditionalFormatting sqref="E15">
    <cfRule type="expression" dxfId="16" priority="11">
      <formula>OR(E15="QS3",E15="QS4")</formula>
    </cfRule>
    <cfRule type="expression" dxfId="15" priority="12">
      <formula>OR(E15="QS1",E15="QS2")</formula>
    </cfRule>
    <cfRule type="expression" dxfId="14" priority="15">
      <formula>E15="QS0"</formula>
    </cfRule>
  </conditionalFormatting>
  <conditionalFormatting sqref="F4">
    <cfRule type="expression" dxfId="13" priority="7">
      <formula>OR(F4="QS3",F4="QS4")</formula>
    </cfRule>
    <cfRule type="expression" dxfId="12" priority="9">
      <formula>OR(F4="QS1",F4="QS2")</formula>
    </cfRule>
    <cfRule type="expression" dxfId="11" priority="10">
      <formula>F4="QS0"</formula>
    </cfRule>
  </conditionalFormatting>
  <conditionalFormatting sqref="H6">
    <cfRule type="expression" dxfId="10" priority="1">
      <formula>OR(H8="nicht vorhanden",H11="Typ-III EPD nicht vorhanden",H11="Es liegt keine EPD vor")</formula>
    </cfRule>
  </conditionalFormatting>
  <conditionalFormatting sqref="H12">
    <cfRule type="expression" dxfId="9" priority="6">
      <formula>OR(H8="nicht vorhanden",H11="Typ-III EPD nicht vorhanden",H11="Es liegt keine EPD vor")</formula>
    </cfRule>
  </conditionalFormatting>
  <conditionalFormatting sqref="H13">
    <cfRule type="expression" dxfId="8" priority="5">
      <formula>OR(H8="nicht vorhanden",H11="Es liegt keine EPD gemäß DIN EN 15804+ A2 vor",H11="Typ-III EPD gemäß DIN EN 15804+ A2 nicht vorhanden")</formula>
    </cfRule>
  </conditionalFormatting>
  <conditionalFormatting sqref="H14">
    <cfRule type="expression" dxfId="7" priority="4">
      <formula>OR(H8="nicht vorhanden",H11="Es liegt keine EPD gemäß DIN EN 15804+ A2 vor",H11="Typ-III EPD gemäß DIN EN 15804+ A2 nicht vorhanden")</formula>
    </cfRule>
  </conditionalFormatting>
  <conditionalFormatting sqref="H15">
    <cfRule type="expression" dxfId="6"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O9"/>
  <sheetViews>
    <sheetView topLeftCell="E1" zoomScaleNormal="100" workbookViewId="0">
      <pane ySplit="7" topLeftCell="A8" activePane="bottomLeft" state="frozen"/>
      <selection pane="bottomLeft" activeCell="H8" sqref="H8"/>
    </sheetView>
  </sheetViews>
  <sheetFormatPr baseColWidth="10" defaultColWidth="11.44140625" defaultRowHeight="14.4" outlineLevelCol="1" x14ac:dyDescent="0.3"/>
  <cols>
    <col min="1" max="1" width="21.109375" style="2" hidden="1" customWidth="1" outlineLevel="1"/>
    <col min="2" max="2" width="14.88671875" style="2" hidden="1" customWidth="1" outlineLevel="1"/>
    <col min="3" max="3" width="10.109375" style="2" hidden="1" customWidth="1" outlineLevel="1"/>
    <col min="4" max="4" width="9.5546875" style="2" hidden="1" customWidth="1" outlineLevel="1"/>
    <col min="5" max="5" width="21.5546875" style="2" customWidth="1" collapsed="1"/>
    <col min="6" max="6" width="32.44140625" style="2" customWidth="1"/>
    <col min="7" max="7" width="43.109375" style="2" customWidth="1"/>
    <col min="8" max="8" width="108.5546875" style="1" customWidth="1"/>
    <col min="9" max="9" width="97.88671875" style="2" customWidth="1"/>
    <col min="10" max="10" width="109.33203125" style="1" customWidth="1"/>
    <col min="11" max="11" width="18.3320312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collapsed="1"/>
    <col min="16" max="16384" width="11.44140625" style="2"/>
  </cols>
  <sheetData>
    <row r="1" spans="1:14" s="25" customFormat="1" ht="21" x14ac:dyDescent="0.4">
      <c r="A1" s="24" t="s">
        <v>278</v>
      </c>
      <c r="E1" s="24"/>
      <c r="H1" s="27"/>
    </row>
    <row r="2" spans="1:14" s="25" customFormat="1" ht="21" x14ac:dyDescent="0.4">
      <c r="B2" s="24"/>
      <c r="E2" s="24"/>
      <c r="H2" s="27"/>
    </row>
    <row r="3" spans="1:14" ht="30" customHeight="1" x14ac:dyDescent="0.3">
      <c r="E3" s="20" t="s">
        <v>303</v>
      </c>
      <c r="F3" s="7" t="s">
        <v>62</v>
      </c>
      <c r="G3" s="26"/>
      <c r="H3" s="26"/>
      <c r="I3" s="26"/>
      <c r="J3" s="26"/>
    </row>
    <row r="4" spans="1:14" x14ac:dyDescent="0.3">
      <c r="B4" s="54" t="s">
        <v>65</v>
      </c>
      <c r="C4" s="54"/>
      <c r="D4" s="54"/>
      <c r="E4" s="8">
        <f>IF(OR(A8="",A8=0),"",(IF(A8&lt;&gt;"",A8*C8,0)/A8))</f>
        <v>0.66666666666666663</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QS2</v>
      </c>
      <c r="G4" s="26"/>
      <c r="H4" s="26"/>
      <c r="I4" s="26"/>
      <c r="J4" s="26"/>
    </row>
    <row r="5" spans="1:14" x14ac:dyDescent="0.3">
      <c r="B5" s="1"/>
      <c r="C5" s="1"/>
      <c r="D5" s="1"/>
      <c r="E5" s="8"/>
      <c r="F5" s="7"/>
      <c r="G5" s="26"/>
      <c r="H5" s="26"/>
      <c r="I5" s="26"/>
      <c r="J5" s="26"/>
    </row>
    <row r="6" spans="1:14" x14ac:dyDescent="0.3">
      <c r="B6" s="1"/>
      <c r="C6" s="1"/>
      <c r="D6" s="1"/>
      <c r="E6" s="8"/>
      <c r="F6" s="7"/>
    </row>
    <row r="7" spans="1:14" ht="43.8" thickBot="1" x14ac:dyDescent="0.35">
      <c r="B7" s="1" t="s">
        <v>68</v>
      </c>
      <c r="C7" s="1" t="s">
        <v>55</v>
      </c>
      <c r="D7" s="1" t="s">
        <v>47</v>
      </c>
      <c r="E7" s="52" t="s">
        <v>509</v>
      </c>
      <c r="F7" s="19" t="s">
        <v>510</v>
      </c>
      <c r="G7" s="52" t="s">
        <v>513</v>
      </c>
      <c r="H7" s="19" t="s">
        <v>19</v>
      </c>
      <c r="I7" s="19" t="s">
        <v>11</v>
      </c>
      <c r="J7" s="52" t="s">
        <v>44</v>
      </c>
      <c r="K7" s="2" t="s">
        <v>48</v>
      </c>
      <c r="L7" s="2" t="s">
        <v>49</v>
      </c>
      <c r="M7" s="2" t="s">
        <v>50</v>
      </c>
      <c r="N7" s="2" t="s">
        <v>52</v>
      </c>
    </row>
    <row r="8" spans="1:14" ht="260.25" customHeight="1" thickBot="1" x14ac:dyDescent="0.35">
      <c r="A8" s="2">
        <f>IF(L8=0,0,B8)</f>
        <v>1</v>
      </c>
      <c r="B8" s="9">
        <v>1</v>
      </c>
      <c r="C8" s="10">
        <f>IF(AND(H8="",H9=""),"",IF(COUNTIF(H8:H9,"N/A")=2,"",SUM(N8:N9)))</f>
        <v>0.66666666666666663</v>
      </c>
      <c r="D8" s="9">
        <v>1</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QS2</v>
      </c>
      <c r="F8" s="29" t="s">
        <v>521</v>
      </c>
      <c r="G8" s="1" t="s">
        <v>522</v>
      </c>
      <c r="H8" s="28" t="s">
        <v>304</v>
      </c>
      <c r="I8" s="1" t="s">
        <v>520</v>
      </c>
      <c r="J8" s="1" t="s">
        <v>544</v>
      </c>
      <c r="K8" s="2">
        <f>IF(OR(H8="N/A",H8=""),0,D8)</f>
        <v>1</v>
      </c>
      <c r="L8" s="2">
        <f>SUM(K$8:K$9)</f>
        <v>1</v>
      </c>
      <c r="M8" s="2">
        <f t="shared" ref="M8:M9" si="0">IFERROR(K8/L8,"")</f>
        <v>1</v>
      </c>
      <c r="N8" s="2">
        <f>IFERROR(VLOOKUP(H8,Eingabelisten_Punkte!O12:P16,2,FALSE)*M8,"")</f>
        <v>0.66666666666666663</v>
      </c>
    </row>
    <row r="9" spans="1:14" ht="192" customHeight="1" x14ac:dyDescent="0.3">
      <c r="C9" s="10" t="str">
        <f>IF(AND(H9=""),"",IF(COUNTIF(H9:H9,"N/A")=1,"",SUM(N9:N9)))</f>
        <v/>
      </c>
      <c r="D9" s="9">
        <v>1</v>
      </c>
      <c r="G9" s="1" t="s">
        <v>546</v>
      </c>
      <c r="H9" s="28"/>
      <c r="I9" s="1" t="s">
        <v>547</v>
      </c>
      <c r="J9" s="1" t="s">
        <v>545</v>
      </c>
      <c r="K9" s="2">
        <f>IF(OR(H9="N/A",H9=""),0,D9)</f>
        <v>0</v>
      </c>
      <c r="L9" s="2">
        <f>SUM(K$8:K$9)</f>
        <v>1</v>
      </c>
      <c r="M9" s="2">
        <f t="shared" si="0"/>
        <v>0</v>
      </c>
      <c r="N9" s="2" t="str">
        <f>IFERROR(VLOOKUP(H9,Eingabelisten_Punkte!Q12:R15,2,FALSE)*M9,"")</f>
        <v/>
      </c>
    </row>
  </sheetData>
  <autoFilter ref="B7:N7" xr:uid="{A9FBE04B-E137-4DB5-885F-2C118AFB8939}"/>
  <mergeCells count="1">
    <mergeCell ref="B4:D4"/>
  </mergeCells>
  <conditionalFormatting sqref="E8">
    <cfRule type="expression" dxfId="5" priority="1">
      <formula>OR(E8="QS3",E8="QS4")</formula>
    </cfRule>
    <cfRule type="expression" dxfId="4" priority="2">
      <formula>OR(E8="QS1",E8="QS2")</formula>
    </cfRule>
    <cfRule type="expression" dxfId="3" priority="3">
      <formula>E8="QS0"</formula>
    </cfRule>
  </conditionalFormatting>
  <conditionalFormatting sqref="F4">
    <cfRule type="expression" dxfId="2" priority="7">
      <formula>$F$4="QS0"</formula>
    </cfRule>
    <cfRule type="expression" dxfId="1" priority="8">
      <formula>OR($F$4="QS3",$F$4="QS4")</formula>
    </cfRule>
    <cfRule type="expression" dxfId="0" priority="9">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E2F514-5378-4511-8683-77536FD4823A}">
          <x14:formula1>
            <xm:f>Eingabelisten_Punkte!$L$2:$L$6</xm:f>
          </x14:formula1>
          <xm:sqref>H8</xm:sqref>
        </x14:dataValidation>
        <x14:dataValidation type="list" allowBlank="1" showInputMessage="1" showErrorMessage="1" xr:uid="{77D74603-51A8-4F0F-B523-2CE4FA9C4160}">
          <x14:formula1>
            <xm:f>Eingabelisten_Punkte!$N$2:$N$5</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8" workbookViewId="0">
      <selection activeCell="J22" sqref="J22"/>
    </sheetView>
  </sheetViews>
  <sheetFormatPr baseColWidth="10" defaultRowHeight="14.4" x14ac:dyDescent="0.3"/>
  <cols>
    <col min="1" max="1" width="23.44140625" customWidth="1"/>
    <col min="2" max="2" width="23.33203125" customWidth="1"/>
    <col min="3" max="3" width="36.6640625" customWidth="1"/>
  </cols>
  <sheetData>
    <row r="1" spans="1:9" ht="26.4" x14ac:dyDescent="0.3">
      <c r="A1" s="59" t="s">
        <v>360</v>
      </c>
      <c r="B1" s="60"/>
      <c r="C1" s="61"/>
      <c r="D1" s="42" t="s">
        <v>354</v>
      </c>
      <c r="E1" s="42" t="s">
        <v>355</v>
      </c>
      <c r="F1" s="42" t="s">
        <v>356</v>
      </c>
      <c r="G1" s="42" t="s">
        <v>357</v>
      </c>
      <c r="H1" s="42" t="s">
        <v>358</v>
      </c>
      <c r="I1" s="42" t="s">
        <v>359</v>
      </c>
    </row>
    <row r="2" spans="1:9" ht="30" customHeight="1" x14ac:dyDescent="0.3">
      <c r="A2" s="62" t="s">
        <v>311</v>
      </c>
      <c r="B2" s="62"/>
      <c r="C2" s="62"/>
      <c r="D2" s="30" t="s">
        <v>312</v>
      </c>
      <c r="E2" s="30" t="s">
        <v>312</v>
      </c>
      <c r="F2" s="30" t="s">
        <v>312</v>
      </c>
      <c r="G2" s="30" t="s">
        <v>312</v>
      </c>
      <c r="H2" s="30" t="s">
        <v>312</v>
      </c>
      <c r="I2" s="30" t="s">
        <v>312</v>
      </c>
    </row>
    <row r="3" spans="1:9" ht="52.8" x14ac:dyDescent="0.3">
      <c r="A3" s="31" t="s">
        <v>313</v>
      </c>
      <c r="B3" s="32" t="s">
        <v>314</v>
      </c>
      <c r="C3" s="33" t="s">
        <v>315</v>
      </c>
      <c r="D3" s="34"/>
      <c r="E3" s="34" t="s">
        <v>312</v>
      </c>
      <c r="F3" s="34" t="s">
        <v>312</v>
      </c>
      <c r="G3" s="34"/>
      <c r="H3" s="34"/>
      <c r="I3" s="34" t="s">
        <v>312</v>
      </c>
    </row>
    <row r="4" spans="1:9" ht="51" customHeight="1" x14ac:dyDescent="0.3">
      <c r="A4" s="56" t="s">
        <v>316</v>
      </c>
      <c r="B4" s="57"/>
      <c r="C4" s="58"/>
      <c r="D4" s="30" t="s">
        <v>312</v>
      </c>
      <c r="E4" s="30" t="s">
        <v>312</v>
      </c>
      <c r="F4" s="30" t="s">
        <v>312</v>
      </c>
      <c r="G4" s="30" t="s">
        <v>312</v>
      </c>
      <c r="H4" s="30" t="s">
        <v>312</v>
      </c>
      <c r="I4" s="30" t="s">
        <v>312</v>
      </c>
    </row>
    <row r="5" spans="1:9" ht="145.19999999999999" x14ac:dyDescent="0.3">
      <c r="A5" s="31" t="s">
        <v>317</v>
      </c>
      <c r="B5" s="33" t="s">
        <v>318</v>
      </c>
      <c r="C5" s="33" t="s">
        <v>319</v>
      </c>
      <c r="D5" s="34" t="s">
        <v>312</v>
      </c>
      <c r="E5" s="34" t="s">
        <v>312</v>
      </c>
      <c r="F5" s="34" t="s">
        <v>312</v>
      </c>
      <c r="G5" s="34" t="s">
        <v>312</v>
      </c>
      <c r="H5" s="34" t="s">
        <v>312</v>
      </c>
      <c r="I5" s="34" t="s">
        <v>312</v>
      </c>
    </row>
    <row r="6" spans="1:9" ht="79.2" x14ac:dyDescent="0.3">
      <c r="A6" s="31" t="s">
        <v>320</v>
      </c>
      <c r="B6" s="33" t="s">
        <v>321</v>
      </c>
      <c r="C6" s="33" t="s">
        <v>322</v>
      </c>
      <c r="D6" s="34" t="s">
        <v>312</v>
      </c>
      <c r="E6" s="34" t="s">
        <v>312</v>
      </c>
      <c r="F6" s="34" t="s">
        <v>312</v>
      </c>
      <c r="G6" s="34" t="s">
        <v>312</v>
      </c>
      <c r="H6" s="34" t="s">
        <v>312</v>
      </c>
      <c r="I6" s="34" t="s">
        <v>312</v>
      </c>
    </row>
    <row r="7" spans="1:9" ht="79.2" x14ac:dyDescent="0.3">
      <c r="A7" s="31" t="s">
        <v>323</v>
      </c>
      <c r="B7" s="33" t="s">
        <v>324</v>
      </c>
      <c r="C7" s="33" t="s">
        <v>325</v>
      </c>
      <c r="D7" s="34" t="s">
        <v>312</v>
      </c>
      <c r="E7" s="34" t="s">
        <v>312</v>
      </c>
      <c r="F7" s="34" t="s">
        <v>312</v>
      </c>
      <c r="G7" s="34" t="s">
        <v>312</v>
      </c>
      <c r="H7" s="34" t="s">
        <v>312</v>
      </c>
      <c r="I7" s="34" t="s">
        <v>312</v>
      </c>
    </row>
    <row r="8" spans="1:9" ht="40.5" customHeight="1" x14ac:dyDescent="0.3">
      <c r="A8" s="56" t="s">
        <v>326</v>
      </c>
      <c r="B8" s="57"/>
      <c r="C8" s="58"/>
      <c r="D8" s="36" t="s">
        <v>312</v>
      </c>
      <c r="E8" s="36" t="s">
        <v>312</v>
      </c>
      <c r="F8" s="36" t="s">
        <v>312</v>
      </c>
      <c r="G8" s="36" t="s">
        <v>312</v>
      </c>
      <c r="H8" s="36" t="s">
        <v>312</v>
      </c>
      <c r="I8" s="36" t="s">
        <v>312</v>
      </c>
    </row>
    <row r="9" spans="1:9" ht="79.2" x14ac:dyDescent="0.3">
      <c r="A9" s="31" t="s">
        <v>327</v>
      </c>
      <c r="B9" s="33" t="s">
        <v>328</v>
      </c>
      <c r="C9" s="33" t="s">
        <v>329</v>
      </c>
      <c r="D9" s="34" t="s">
        <v>312</v>
      </c>
      <c r="E9" s="34" t="s">
        <v>312</v>
      </c>
      <c r="F9" s="34" t="s">
        <v>312</v>
      </c>
      <c r="G9" s="34" t="s">
        <v>312</v>
      </c>
      <c r="H9" s="34" t="s">
        <v>312</v>
      </c>
      <c r="I9" s="34" t="s">
        <v>312</v>
      </c>
    </row>
    <row r="10" spans="1:9" ht="36" customHeight="1" x14ac:dyDescent="0.3">
      <c r="A10" s="56" t="s">
        <v>330</v>
      </c>
      <c r="B10" s="57"/>
      <c r="C10" s="58"/>
      <c r="D10" s="36" t="s">
        <v>312</v>
      </c>
      <c r="E10" s="36" t="s">
        <v>312</v>
      </c>
      <c r="F10" s="36" t="s">
        <v>312</v>
      </c>
      <c r="G10" s="36" t="s">
        <v>312</v>
      </c>
      <c r="H10" s="36" t="s">
        <v>312</v>
      </c>
      <c r="I10" s="36" t="s">
        <v>312</v>
      </c>
    </row>
    <row r="11" spans="1:9" ht="26.4" x14ac:dyDescent="0.3">
      <c r="A11" s="31" t="s">
        <v>331</v>
      </c>
      <c r="B11" s="33" t="s">
        <v>332</v>
      </c>
      <c r="C11" s="33" t="s">
        <v>333</v>
      </c>
      <c r="D11" s="37" t="s">
        <v>312</v>
      </c>
      <c r="E11" s="37" t="s">
        <v>312</v>
      </c>
      <c r="F11" s="37" t="s">
        <v>312</v>
      </c>
      <c r="G11" s="37" t="s">
        <v>312</v>
      </c>
      <c r="H11" s="37" t="s">
        <v>312</v>
      </c>
      <c r="I11" s="37" t="s">
        <v>312</v>
      </c>
    </row>
    <row r="12" spans="1:9" ht="32.25" customHeight="1" x14ac:dyDescent="0.3">
      <c r="A12" s="63" t="s">
        <v>334</v>
      </c>
      <c r="B12" s="64"/>
      <c r="C12" s="65"/>
      <c r="D12" s="38" t="s">
        <v>312</v>
      </c>
      <c r="E12" s="38" t="s">
        <v>312</v>
      </c>
      <c r="F12" s="38" t="s">
        <v>312</v>
      </c>
      <c r="G12" s="38" t="s">
        <v>312</v>
      </c>
      <c r="H12" s="38" t="s">
        <v>312</v>
      </c>
      <c r="I12" s="38" t="s">
        <v>312</v>
      </c>
    </row>
    <row r="13" spans="1:9" ht="26.4" x14ac:dyDescent="0.3">
      <c r="A13" s="39" t="s">
        <v>335</v>
      </c>
      <c r="B13" s="33" t="s">
        <v>332</v>
      </c>
      <c r="C13" s="40" t="s">
        <v>336</v>
      </c>
      <c r="D13" s="37" t="s">
        <v>312</v>
      </c>
      <c r="E13" s="37" t="s">
        <v>312</v>
      </c>
      <c r="F13" s="37" t="s">
        <v>312</v>
      </c>
      <c r="G13" s="37" t="s">
        <v>312</v>
      </c>
      <c r="H13" s="37" t="s">
        <v>312</v>
      </c>
      <c r="I13" s="37" t="s">
        <v>312</v>
      </c>
    </row>
    <row r="14" spans="1:9" ht="66" customHeight="1" x14ac:dyDescent="0.3">
      <c r="A14" s="56" t="s">
        <v>337</v>
      </c>
      <c r="B14" s="57"/>
      <c r="C14" s="58"/>
      <c r="D14" s="38" t="s">
        <v>312</v>
      </c>
      <c r="E14" s="38" t="s">
        <v>312</v>
      </c>
      <c r="F14" s="38" t="s">
        <v>312</v>
      </c>
      <c r="G14" s="38" t="s">
        <v>312</v>
      </c>
      <c r="H14" s="38" t="s">
        <v>312</v>
      </c>
      <c r="I14" s="38" t="s">
        <v>312</v>
      </c>
    </row>
    <row r="15" spans="1:9" ht="132" x14ac:dyDescent="0.3">
      <c r="A15" s="39" t="s">
        <v>338</v>
      </c>
      <c r="B15" s="33" t="s">
        <v>339</v>
      </c>
      <c r="C15" s="40" t="s">
        <v>340</v>
      </c>
      <c r="D15" s="37" t="s">
        <v>312</v>
      </c>
      <c r="E15" s="37" t="s">
        <v>312</v>
      </c>
      <c r="F15" s="37" t="s">
        <v>312</v>
      </c>
      <c r="G15" s="37" t="s">
        <v>312</v>
      </c>
      <c r="H15" s="37" t="s">
        <v>312</v>
      </c>
      <c r="I15" s="37" t="s">
        <v>312</v>
      </c>
    </row>
    <row r="16" spans="1:9" ht="39.6" x14ac:dyDescent="0.3">
      <c r="A16" s="39" t="s">
        <v>341</v>
      </c>
      <c r="B16" s="33" t="s">
        <v>342</v>
      </c>
      <c r="C16" s="40" t="s">
        <v>343</v>
      </c>
      <c r="D16" s="37" t="s">
        <v>312</v>
      </c>
      <c r="E16" s="37" t="s">
        <v>312</v>
      </c>
      <c r="F16" s="37" t="s">
        <v>312</v>
      </c>
      <c r="G16" s="41" t="s">
        <v>312</v>
      </c>
      <c r="H16" s="41" t="s">
        <v>312</v>
      </c>
      <c r="I16" s="41" t="s">
        <v>312</v>
      </c>
    </row>
    <row r="17" spans="1:9" ht="26.4" x14ac:dyDescent="0.3">
      <c r="A17" s="39" t="s">
        <v>344</v>
      </c>
      <c r="B17" s="33" t="s">
        <v>345</v>
      </c>
      <c r="C17" s="40" t="s">
        <v>346</v>
      </c>
      <c r="D17" s="37" t="s">
        <v>312</v>
      </c>
      <c r="E17" s="37" t="s">
        <v>312</v>
      </c>
      <c r="F17" s="37" t="s">
        <v>312</v>
      </c>
      <c r="G17" s="41" t="s">
        <v>312</v>
      </c>
      <c r="H17" s="41" t="s">
        <v>312</v>
      </c>
      <c r="I17" s="41" t="s">
        <v>312</v>
      </c>
    </row>
    <row r="18" spans="1:9" ht="118.8" x14ac:dyDescent="0.3">
      <c r="A18" s="39" t="s">
        <v>347</v>
      </c>
      <c r="B18" s="33" t="s">
        <v>348</v>
      </c>
      <c r="C18" s="40" t="s">
        <v>349</v>
      </c>
      <c r="D18" s="37" t="s">
        <v>312</v>
      </c>
      <c r="E18" s="37" t="s">
        <v>312</v>
      </c>
      <c r="F18" s="37" t="s">
        <v>312</v>
      </c>
      <c r="G18" s="37" t="s">
        <v>312</v>
      </c>
      <c r="H18" s="37" t="s">
        <v>312</v>
      </c>
      <c r="I18" s="37" t="s">
        <v>312</v>
      </c>
    </row>
    <row r="19" spans="1:9" ht="39.75" customHeight="1" x14ac:dyDescent="0.3">
      <c r="A19" s="56" t="s">
        <v>350</v>
      </c>
      <c r="B19" s="57"/>
      <c r="C19" s="58"/>
      <c r="D19" s="38" t="s">
        <v>312</v>
      </c>
      <c r="E19" s="38" t="s">
        <v>312</v>
      </c>
      <c r="F19" s="38" t="s">
        <v>312</v>
      </c>
      <c r="G19" s="38" t="s">
        <v>312</v>
      </c>
      <c r="H19" s="38" t="s">
        <v>312</v>
      </c>
      <c r="I19" s="38" t="s">
        <v>312</v>
      </c>
    </row>
    <row r="20" spans="1:9" ht="52.8" x14ac:dyDescent="0.3">
      <c r="A20" s="39" t="s">
        <v>351</v>
      </c>
      <c r="B20" s="33" t="s">
        <v>352</v>
      </c>
      <c r="C20" s="40" t="s">
        <v>353</v>
      </c>
      <c r="D20" s="37" t="s">
        <v>312</v>
      </c>
      <c r="E20" s="37" t="s">
        <v>312</v>
      </c>
      <c r="F20" s="37" t="s">
        <v>312</v>
      </c>
      <c r="G20" s="37" t="s">
        <v>312</v>
      </c>
      <c r="H20" s="37" t="s">
        <v>312</v>
      </c>
      <c r="I20" s="37" t="s">
        <v>312</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4.4" x14ac:dyDescent="0.3"/>
  <cols>
    <col min="1" max="1" width="15.88671875" customWidth="1"/>
    <col min="2" max="2" width="34" customWidth="1"/>
    <col min="3" max="3" width="28" customWidth="1"/>
    <col min="4" max="4" width="34.33203125" customWidth="1"/>
    <col min="5" max="5" width="30.88671875" customWidth="1"/>
    <col min="6" max="6" width="26.6640625" customWidth="1"/>
    <col min="7" max="7" width="24.5546875" customWidth="1"/>
    <col min="8" max="8" width="24.6640625" customWidth="1"/>
  </cols>
  <sheetData>
    <row r="1" spans="1:8" ht="43.2" x14ac:dyDescent="0.3">
      <c r="A1" s="1" t="s">
        <v>91</v>
      </c>
      <c r="B1" s="1" t="s">
        <v>92</v>
      </c>
      <c r="C1" s="1" t="s">
        <v>93</v>
      </c>
      <c r="D1" s="1" t="s">
        <v>94</v>
      </c>
      <c r="E1" s="1" t="s">
        <v>95</v>
      </c>
      <c r="F1" s="1" t="s">
        <v>96</v>
      </c>
      <c r="G1" s="1" t="s">
        <v>97</v>
      </c>
      <c r="H1" s="1" t="s">
        <v>98</v>
      </c>
    </row>
    <row r="2" spans="1:8" ht="100.8" x14ac:dyDescent="0.3">
      <c r="A2" s="1">
        <v>1</v>
      </c>
      <c r="B2" s="1" t="s">
        <v>99</v>
      </c>
      <c r="C2" s="1" t="s">
        <v>100</v>
      </c>
      <c r="D2" s="1" t="s">
        <v>101</v>
      </c>
      <c r="E2" s="1" t="s">
        <v>102</v>
      </c>
      <c r="F2" s="1" t="s">
        <v>103</v>
      </c>
      <c r="G2" s="1" t="s">
        <v>104</v>
      </c>
      <c r="H2" s="1" t="s">
        <v>105</v>
      </c>
    </row>
    <row r="3" spans="1:8" ht="72" x14ac:dyDescent="0.3">
      <c r="A3" s="1">
        <v>2</v>
      </c>
      <c r="B3" s="1" t="s">
        <v>106</v>
      </c>
      <c r="C3" s="21" t="s">
        <v>107</v>
      </c>
      <c r="D3" s="21" t="s">
        <v>108</v>
      </c>
      <c r="E3" s="21" t="s">
        <v>109</v>
      </c>
      <c r="F3" s="1" t="s">
        <v>110</v>
      </c>
      <c r="G3" s="1" t="s">
        <v>110</v>
      </c>
      <c r="H3" s="1" t="s">
        <v>111</v>
      </c>
    </row>
    <row r="4" spans="1:8" ht="42" x14ac:dyDescent="0.3">
      <c r="A4" s="1">
        <v>3</v>
      </c>
      <c r="B4" s="1" t="s">
        <v>112</v>
      </c>
      <c r="C4" s="1" t="s">
        <v>100</v>
      </c>
      <c r="D4" s="1" t="s">
        <v>109</v>
      </c>
      <c r="E4" s="1" t="s">
        <v>109</v>
      </c>
      <c r="F4" s="1" t="s">
        <v>113</v>
      </c>
      <c r="G4" s="1" t="s">
        <v>114</v>
      </c>
      <c r="H4" s="1" t="s">
        <v>111</v>
      </c>
    </row>
    <row r="5" spans="1:8" ht="57.6" x14ac:dyDescent="0.3">
      <c r="A5" s="1">
        <v>4</v>
      </c>
      <c r="B5" s="1" t="s">
        <v>115</v>
      </c>
      <c r="C5" s="1" t="s">
        <v>100</v>
      </c>
      <c r="D5" s="21" t="s">
        <v>116</v>
      </c>
      <c r="E5" s="21" t="s">
        <v>116</v>
      </c>
      <c r="F5" s="21" t="s">
        <v>116</v>
      </c>
      <c r="G5" s="1" t="s">
        <v>117</v>
      </c>
      <c r="H5" s="1" t="s">
        <v>105</v>
      </c>
    </row>
    <row r="6" spans="1:8" ht="28.8" x14ac:dyDescent="0.3">
      <c r="A6" s="1">
        <v>5</v>
      </c>
      <c r="B6" s="1" t="s">
        <v>118</v>
      </c>
      <c r="C6" s="1" t="s">
        <v>100</v>
      </c>
      <c r="D6" s="1" t="s">
        <v>119</v>
      </c>
      <c r="E6" s="1" t="s">
        <v>119</v>
      </c>
      <c r="F6" s="1" t="s">
        <v>119</v>
      </c>
      <c r="G6" s="1" t="s">
        <v>119</v>
      </c>
      <c r="H6" s="1" t="s">
        <v>105</v>
      </c>
    </row>
    <row r="7" spans="1:8" ht="28.8" x14ac:dyDescent="0.3">
      <c r="A7" s="1">
        <v>6</v>
      </c>
      <c r="B7" s="1" t="s">
        <v>120</v>
      </c>
      <c r="C7" s="21" t="s">
        <v>121</v>
      </c>
      <c r="D7" s="1" t="s">
        <v>122</v>
      </c>
      <c r="E7" s="1" t="s">
        <v>122</v>
      </c>
      <c r="F7" s="1" t="s">
        <v>122</v>
      </c>
      <c r="G7" s="1" t="s">
        <v>122</v>
      </c>
      <c r="H7" s="1" t="s">
        <v>105</v>
      </c>
    </row>
    <row r="8" spans="1:8" ht="100.8" x14ac:dyDescent="0.3">
      <c r="A8" s="1">
        <v>7</v>
      </c>
      <c r="B8" s="1" t="s">
        <v>123</v>
      </c>
      <c r="C8" s="1" t="s">
        <v>121</v>
      </c>
      <c r="D8" s="1" t="s">
        <v>124</v>
      </c>
      <c r="E8" s="1" t="s">
        <v>125</v>
      </c>
      <c r="F8" s="1" t="s">
        <v>126</v>
      </c>
      <c r="G8" s="1" t="s">
        <v>127</v>
      </c>
      <c r="H8" s="1" t="s">
        <v>105</v>
      </c>
    </row>
    <row r="9" spans="1:8" ht="118.8" x14ac:dyDescent="0.3">
      <c r="A9" s="1">
        <v>8</v>
      </c>
      <c r="B9" s="1" t="s">
        <v>128</v>
      </c>
      <c r="C9" s="21" t="s">
        <v>129</v>
      </c>
      <c r="D9" s="21" t="s">
        <v>130</v>
      </c>
      <c r="E9" s="1" t="s">
        <v>131</v>
      </c>
      <c r="F9" s="1" t="s">
        <v>131</v>
      </c>
      <c r="G9" s="1" t="s">
        <v>131</v>
      </c>
      <c r="H9" s="1" t="s">
        <v>105</v>
      </c>
    </row>
    <row r="10" spans="1:8" ht="90" x14ac:dyDescent="0.3">
      <c r="A10" s="1">
        <v>9</v>
      </c>
      <c r="B10" s="1" t="s">
        <v>132</v>
      </c>
      <c r="C10" s="21" t="s">
        <v>129</v>
      </c>
      <c r="D10" s="21" t="s">
        <v>133</v>
      </c>
      <c r="E10" s="21" t="s">
        <v>134</v>
      </c>
      <c r="F10" s="1" t="s">
        <v>135</v>
      </c>
      <c r="G10" s="1" t="s">
        <v>135</v>
      </c>
      <c r="H10" s="1" t="s">
        <v>111</v>
      </c>
    </row>
    <row r="11" spans="1:8" ht="28.8" x14ac:dyDescent="0.3">
      <c r="A11" s="1">
        <v>10</v>
      </c>
      <c r="B11" s="1" t="s">
        <v>136</v>
      </c>
      <c r="C11" s="1" t="s">
        <v>100</v>
      </c>
      <c r="D11" s="1" t="s">
        <v>137</v>
      </c>
      <c r="E11" s="1" t="s">
        <v>137</v>
      </c>
      <c r="F11" s="1" t="s">
        <v>137</v>
      </c>
      <c r="G11" s="1" t="s">
        <v>138</v>
      </c>
      <c r="H11" s="1" t="s">
        <v>105</v>
      </c>
    </row>
    <row r="12" spans="1:8" ht="82.8" x14ac:dyDescent="0.3">
      <c r="A12" s="1">
        <v>11</v>
      </c>
      <c r="B12" s="1" t="s">
        <v>139</v>
      </c>
      <c r="C12" s="21" t="s">
        <v>129</v>
      </c>
      <c r="D12" s="21" t="s">
        <v>140</v>
      </c>
      <c r="E12" s="21" t="s">
        <v>140</v>
      </c>
      <c r="F12" s="21" t="s">
        <v>141</v>
      </c>
      <c r="G12" s="21" t="s">
        <v>141</v>
      </c>
      <c r="H12" s="1" t="s">
        <v>105</v>
      </c>
    </row>
    <row r="13" spans="1:8" ht="111.6" x14ac:dyDescent="0.3">
      <c r="A13" s="1">
        <v>12</v>
      </c>
      <c r="B13" s="1" t="s">
        <v>142</v>
      </c>
      <c r="C13" s="21" t="s">
        <v>143</v>
      </c>
      <c r="D13" s="21"/>
      <c r="E13" s="21" t="s">
        <v>144</v>
      </c>
      <c r="F13" s="21" t="s">
        <v>145</v>
      </c>
      <c r="G13" s="21" t="s">
        <v>146</v>
      </c>
      <c r="H13" s="1" t="s">
        <v>105</v>
      </c>
    </row>
    <row r="14" spans="1:8" ht="162" x14ac:dyDescent="0.3">
      <c r="A14" s="1">
        <v>13</v>
      </c>
      <c r="B14" s="1" t="s">
        <v>147</v>
      </c>
      <c r="C14" s="21" t="s">
        <v>148</v>
      </c>
      <c r="D14" s="21" t="s">
        <v>149</v>
      </c>
      <c r="E14" s="21" t="s">
        <v>149</v>
      </c>
      <c r="F14" s="21" t="s">
        <v>150</v>
      </c>
      <c r="G14" s="21" t="s">
        <v>150</v>
      </c>
      <c r="H14" s="1" t="s">
        <v>105</v>
      </c>
    </row>
    <row r="15" spans="1:8" ht="28.8" x14ac:dyDescent="0.3">
      <c r="A15" s="1">
        <v>14</v>
      </c>
      <c r="B15" s="1" t="s">
        <v>151</v>
      </c>
      <c r="C15" s="21" t="s">
        <v>100</v>
      </c>
      <c r="D15" s="21" t="s">
        <v>152</v>
      </c>
      <c r="E15" s="21" t="s">
        <v>153</v>
      </c>
      <c r="F15" s="21" t="s">
        <v>154</v>
      </c>
      <c r="G15" s="1" t="s">
        <v>155</v>
      </c>
      <c r="H15" s="1" t="s">
        <v>105</v>
      </c>
    </row>
    <row r="16" spans="1:8" ht="72" x14ac:dyDescent="0.3">
      <c r="A16" s="1">
        <v>15</v>
      </c>
      <c r="B16" s="1" t="s">
        <v>156</v>
      </c>
      <c r="C16" s="21" t="s">
        <v>157</v>
      </c>
      <c r="D16" s="21" t="s">
        <v>158</v>
      </c>
      <c r="E16" s="1" t="s">
        <v>159</v>
      </c>
      <c r="F16" s="1" t="s">
        <v>160</v>
      </c>
      <c r="G16" s="1" t="s">
        <v>161</v>
      </c>
      <c r="H16" s="1" t="s">
        <v>162</v>
      </c>
    </row>
    <row r="17" spans="1:8" ht="72" x14ac:dyDescent="0.3">
      <c r="A17" s="1">
        <v>16</v>
      </c>
      <c r="B17" s="1" t="s">
        <v>163</v>
      </c>
      <c r="C17" s="1" t="s">
        <v>100</v>
      </c>
      <c r="D17" s="1" t="s">
        <v>164</v>
      </c>
      <c r="E17" s="1" t="s">
        <v>165</v>
      </c>
      <c r="F17" s="1" t="s">
        <v>165</v>
      </c>
      <c r="G17" s="1" t="s">
        <v>166</v>
      </c>
      <c r="H17" s="1" t="s">
        <v>167</v>
      </c>
    </row>
    <row r="18" spans="1:8" ht="72" x14ac:dyDescent="0.3">
      <c r="A18" s="1">
        <v>17</v>
      </c>
      <c r="B18" s="1" t="s">
        <v>168</v>
      </c>
      <c r="C18" s="1" t="s">
        <v>100</v>
      </c>
      <c r="D18" s="1" t="s">
        <v>169</v>
      </c>
      <c r="E18" s="1" t="s">
        <v>170</v>
      </c>
      <c r="F18" s="1" t="s">
        <v>171</v>
      </c>
      <c r="G18" s="1" t="s">
        <v>172</v>
      </c>
      <c r="H18" s="1" t="s">
        <v>167</v>
      </c>
    </row>
    <row r="19" spans="1:8" ht="57.6" x14ac:dyDescent="0.3">
      <c r="A19" s="1">
        <v>18</v>
      </c>
      <c r="B19" s="1" t="s">
        <v>173</v>
      </c>
      <c r="C19" s="1" t="s">
        <v>100</v>
      </c>
      <c r="D19" s="1" t="s">
        <v>174</v>
      </c>
      <c r="E19" s="1" t="s">
        <v>169</v>
      </c>
      <c r="F19" s="1" t="s">
        <v>170</v>
      </c>
      <c r="G19" s="1" t="s">
        <v>171</v>
      </c>
      <c r="H19" s="1" t="s">
        <v>167</v>
      </c>
    </row>
    <row r="20" spans="1:8" ht="57.6" x14ac:dyDescent="0.3">
      <c r="A20" s="1">
        <v>19</v>
      </c>
      <c r="B20" s="1" t="s">
        <v>175</v>
      </c>
      <c r="C20" s="1" t="s">
        <v>100</v>
      </c>
      <c r="D20" s="1" t="s">
        <v>164</v>
      </c>
      <c r="E20" s="1" t="s">
        <v>164</v>
      </c>
      <c r="F20" s="1" t="s">
        <v>176</v>
      </c>
      <c r="G20" s="1" t="s">
        <v>176</v>
      </c>
      <c r="H20" s="1" t="s">
        <v>177</v>
      </c>
    </row>
    <row r="21" spans="1:8" ht="86.4" x14ac:dyDescent="0.3">
      <c r="A21" s="1">
        <v>20</v>
      </c>
      <c r="B21" s="1" t="s">
        <v>178</v>
      </c>
      <c r="C21" s="21" t="s">
        <v>179</v>
      </c>
      <c r="D21" s="21" t="s">
        <v>180</v>
      </c>
      <c r="E21" s="21" t="s">
        <v>180</v>
      </c>
      <c r="F21" s="21" t="s">
        <v>181</v>
      </c>
      <c r="G21" s="21" t="s">
        <v>181</v>
      </c>
      <c r="H21" s="1" t="s">
        <v>111</v>
      </c>
    </row>
    <row r="22" spans="1:8" ht="43.2" x14ac:dyDescent="0.3">
      <c r="A22" s="1">
        <v>21</v>
      </c>
      <c r="B22" s="1" t="s">
        <v>182</v>
      </c>
      <c r="C22" s="1" t="s">
        <v>100</v>
      </c>
      <c r="D22" s="1" t="s">
        <v>183</v>
      </c>
      <c r="E22" s="1" t="s">
        <v>183</v>
      </c>
      <c r="F22" s="1" t="s">
        <v>184</v>
      </c>
      <c r="G22" s="1" t="s">
        <v>184</v>
      </c>
      <c r="H22" s="1" t="s">
        <v>105</v>
      </c>
    </row>
    <row r="23" spans="1:8" ht="57.6" x14ac:dyDescent="0.3">
      <c r="A23" s="1">
        <v>22</v>
      </c>
      <c r="B23" s="1" t="s">
        <v>185</v>
      </c>
      <c r="C23" s="1" t="s">
        <v>100</v>
      </c>
      <c r="D23" s="1"/>
      <c r="E23" s="1"/>
      <c r="F23" s="1" t="s">
        <v>186</v>
      </c>
      <c r="G23" s="1" t="s">
        <v>186</v>
      </c>
      <c r="H23" s="1" t="s">
        <v>105</v>
      </c>
    </row>
    <row r="24" spans="1:8" ht="86.4" x14ac:dyDescent="0.3">
      <c r="A24" s="1">
        <v>23</v>
      </c>
      <c r="B24" s="1" t="s">
        <v>187</v>
      </c>
      <c r="C24" s="21" t="s">
        <v>179</v>
      </c>
      <c r="D24" s="21" t="s">
        <v>188</v>
      </c>
      <c r="E24" s="21" t="s">
        <v>189</v>
      </c>
      <c r="F24" s="21" t="s">
        <v>190</v>
      </c>
      <c r="G24" s="21" t="s">
        <v>191</v>
      </c>
      <c r="H24" s="1" t="s">
        <v>111</v>
      </c>
    </row>
    <row r="25" spans="1:8" ht="72" x14ac:dyDescent="0.3">
      <c r="A25" s="1">
        <v>24</v>
      </c>
      <c r="B25" s="1" t="s">
        <v>192</v>
      </c>
      <c r="C25" s="1" t="s">
        <v>100</v>
      </c>
      <c r="D25" s="1" t="s">
        <v>193</v>
      </c>
      <c r="E25" s="1" t="s">
        <v>193</v>
      </c>
      <c r="F25" s="1" t="s">
        <v>194</v>
      </c>
      <c r="G25" s="1" t="s">
        <v>194</v>
      </c>
      <c r="H25" s="1" t="s">
        <v>105</v>
      </c>
    </row>
    <row r="26" spans="1:8" x14ac:dyDescent="0.3">
      <c r="A26" s="1">
        <v>25</v>
      </c>
      <c r="B26" s="1" t="s">
        <v>195</v>
      </c>
      <c r="C26" s="1" t="s">
        <v>100</v>
      </c>
      <c r="D26" s="1" t="s">
        <v>196</v>
      </c>
      <c r="E26" s="1" t="s">
        <v>196</v>
      </c>
      <c r="F26" s="1" t="s">
        <v>197</v>
      </c>
      <c r="G26" s="1" t="s">
        <v>197</v>
      </c>
      <c r="H26" s="1" t="s">
        <v>105</v>
      </c>
    </row>
    <row r="27" spans="1:8" ht="28.8" x14ac:dyDescent="0.3">
      <c r="A27" s="1">
        <v>26</v>
      </c>
      <c r="B27" s="1" t="s">
        <v>198</v>
      </c>
      <c r="C27" s="1" t="s">
        <v>100</v>
      </c>
      <c r="D27" s="1" t="s">
        <v>199</v>
      </c>
      <c r="E27" s="1" t="s">
        <v>199</v>
      </c>
      <c r="F27" s="1" t="s">
        <v>199</v>
      </c>
      <c r="G27" s="1" t="s">
        <v>199</v>
      </c>
      <c r="H27" s="1" t="s">
        <v>105</v>
      </c>
    </row>
    <row r="28" spans="1:8" ht="28.8" x14ac:dyDescent="0.3">
      <c r="A28" s="1">
        <v>27</v>
      </c>
      <c r="B28" s="1" t="s">
        <v>200</v>
      </c>
      <c r="C28" s="1" t="s">
        <v>100</v>
      </c>
      <c r="D28" s="1" t="s">
        <v>201</v>
      </c>
      <c r="E28" s="1" t="s">
        <v>202</v>
      </c>
      <c r="F28" s="1" t="s">
        <v>203</v>
      </c>
      <c r="G28" s="1" t="s">
        <v>203</v>
      </c>
    </row>
    <row r="29" spans="1:8" ht="86.4" x14ac:dyDescent="0.3">
      <c r="A29" s="1">
        <v>28</v>
      </c>
      <c r="B29" s="1" t="s">
        <v>204</v>
      </c>
      <c r="C29" s="1" t="s">
        <v>205</v>
      </c>
      <c r="D29" s="1" t="s">
        <v>206</v>
      </c>
      <c r="E29" s="1" t="s">
        <v>207</v>
      </c>
      <c r="F29" s="1" t="s">
        <v>207</v>
      </c>
      <c r="G29" s="1" t="s">
        <v>207</v>
      </c>
      <c r="H29" s="1" t="s">
        <v>105</v>
      </c>
    </row>
    <row r="30" spans="1:8" ht="86.4" x14ac:dyDescent="0.3">
      <c r="A30" s="1">
        <v>29</v>
      </c>
      <c r="B30" s="1" t="s">
        <v>208</v>
      </c>
      <c r="C30" s="1" t="s">
        <v>205</v>
      </c>
      <c r="D30" s="1" t="s">
        <v>209</v>
      </c>
      <c r="E30" s="1" t="s">
        <v>209</v>
      </c>
      <c r="F30" s="1" t="s">
        <v>209</v>
      </c>
      <c r="G30" s="1" t="s">
        <v>207</v>
      </c>
      <c r="H30" s="1" t="s">
        <v>105</v>
      </c>
    </row>
    <row r="31" spans="1:8" ht="86.4" x14ac:dyDescent="0.3">
      <c r="A31" s="1" t="s">
        <v>210</v>
      </c>
      <c r="B31" s="1" t="s">
        <v>211</v>
      </c>
      <c r="C31" s="1" t="s">
        <v>205</v>
      </c>
      <c r="D31" s="1" t="s">
        <v>212</v>
      </c>
      <c r="E31" s="1" t="s">
        <v>212</v>
      </c>
      <c r="F31" s="1" t="s">
        <v>212</v>
      </c>
      <c r="G31" s="1" t="s">
        <v>207</v>
      </c>
      <c r="H31" s="1" t="s">
        <v>105</v>
      </c>
    </row>
    <row r="32" spans="1:8" ht="86.4" x14ac:dyDescent="0.3">
      <c r="A32" s="1" t="s">
        <v>213</v>
      </c>
      <c r="B32" s="1" t="s">
        <v>214</v>
      </c>
      <c r="C32" s="1" t="s">
        <v>205</v>
      </c>
      <c r="D32" s="1" t="s">
        <v>215</v>
      </c>
      <c r="E32" s="1" t="s">
        <v>215</v>
      </c>
      <c r="F32" s="1" t="s">
        <v>215</v>
      </c>
      <c r="G32" s="1" t="s">
        <v>207</v>
      </c>
      <c r="H32" s="1" t="s">
        <v>111</v>
      </c>
    </row>
    <row r="33" spans="1:8" ht="72" x14ac:dyDescent="0.3">
      <c r="A33" s="1">
        <v>31</v>
      </c>
      <c r="B33" s="1" t="s">
        <v>216</v>
      </c>
      <c r="C33" s="1" t="s">
        <v>217</v>
      </c>
      <c r="D33" s="1"/>
      <c r="E33" s="1"/>
      <c r="F33" s="1"/>
      <c r="G33" s="1" t="s">
        <v>218</v>
      </c>
      <c r="H33" s="1" t="s">
        <v>105</v>
      </c>
    </row>
    <row r="34" spans="1:8" ht="43.2" x14ac:dyDescent="0.3">
      <c r="A34" s="1">
        <v>32</v>
      </c>
      <c r="B34" s="1" t="s">
        <v>219</v>
      </c>
      <c r="C34" s="1" t="s">
        <v>220</v>
      </c>
      <c r="D34" s="1"/>
      <c r="E34" s="1"/>
      <c r="F34" s="1" t="s">
        <v>221</v>
      </c>
      <c r="G34" s="1" t="s">
        <v>221</v>
      </c>
      <c r="H34" s="1" t="s">
        <v>222</v>
      </c>
    </row>
    <row r="35" spans="1:8" ht="57.6" x14ac:dyDescent="0.3">
      <c r="A35" s="1">
        <v>33</v>
      </c>
      <c r="B35" s="1" t="s">
        <v>223</v>
      </c>
      <c r="C35" s="1" t="s">
        <v>220</v>
      </c>
      <c r="D35" s="1" t="s">
        <v>224</v>
      </c>
      <c r="E35" s="1" t="s">
        <v>224</v>
      </c>
      <c r="F35" s="1" t="s">
        <v>224</v>
      </c>
      <c r="G35" s="1" t="s">
        <v>224</v>
      </c>
      <c r="H35" s="1" t="s">
        <v>225</v>
      </c>
    </row>
    <row r="36" spans="1:8" ht="43.2" x14ac:dyDescent="0.3">
      <c r="A36" s="1">
        <v>34</v>
      </c>
      <c r="B36" s="1" t="s">
        <v>226</v>
      </c>
      <c r="C36" s="1" t="s">
        <v>227</v>
      </c>
      <c r="D36" s="1"/>
      <c r="E36" s="1"/>
      <c r="F36" s="1" t="s">
        <v>228</v>
      </c>
      <c r="G36" s="1" t="s">
        <v>228</v>
      </c>
      <c r="H36" s="1" t="s">
        <v>229</v>
      </c>
    </row>
    <row r="37" spans="1:8" ht="259.2" x14ac:dyDescent="0.3">
      <c r="A37" s="1" t="s">
        <v>230</v>
      </c>
      <c r="B37" s="1" t="s">
        <v>231</v>
      </c>
      <c r="C37" s="1" t="s">
        <v>232</v>
      </c>
      <c r="D37" s="1"/>
      <c r="E37" s="1" t="s">
        <v>233</v>
      </c>
      <c r="F37" s="1" t="s">
        <v>233</v>
      </c>
      <c r="G37" s="1" t="s">
        <v>234</v>
      </c>
      <c r="H37" s="1" t="s">
        <v>235</v>
      </c>
    </row>
    <row r="38" spans="1:8" ht="57.6" x14ac:dyDescent="0.3">
      <c r="A38" s="1">
        <v>37</v>
      </c>
      <c r="B38" s="21" t="s">
        <v>236</v>
      </c>
      <c r="C38" s="1" t="s">
        <v>237</v>
      </c>
      <c r="D38" s="1" t="s">
        <v>238</v>
      </c>
      <c r="E38" s="1" t="s">
        <v>238</v>
      </c>
      <c r="F38" s="1" t="s">
        <v>238</v>
      </c>
      <c r="G38" s="1" t="s">
        <v>239</v>
      </c>
      <c r="H38" s="1" t="s">
        <v>105</v>
      </c>
    </row>
    <row r="39" spans="1:8" ht="216" x14ac:dyDescent="0.3">
      <c r="A39" s="1">
        <v>38</v>
      </c>
      <c r="B39" s="1" t="s">
        <v>240</v>
      </c>
      <c r="C39" s="21" t="s">
        <v>241</v>
      </c>
      <c r="D39" s="21" t="s">
        <v>242</v>
      </c>
      <c r="E39" s="21" t="s">
        <v>242</v>
      </c>
      <c r="F39" s="21" t="s">
        <v>243</v>
      </c>
      <c r="G39" s="21" t="s">
        <v>243</v>
      </c>
      <c r="H39" s="1" t="s">
        <v>105</v>
      </c>
    </row>
    <row r="40" spans="1:8" ht="100.8" x14ac:dyDescent="0.3">
      <c r="A40" s="1">
        <v>39</v>
      </c>
      <c r="B40" s="1" t="s">
        <v>244</v>
      </c>
      <c r="C40" s="1" t="s">
        <v>245</v>
      </c>
      <c r="D40" s="1" t="s">
        <v>246</v>
      </c>
      <c r="E40" s="1" t="s">
        <v>246</v>
      </c>
      <c r="F40" s="1" t="s">
        <v>246</v>
      </c>
      <c r="G40" s="1" t="s">
        <v>246</v>
      </c>
      <c r="H40" s="1" t="s">
        <v>105</v>
      </c>
    </row>
    <row r="41" spans="1:8" ht="57.6" x14ac:dyDescent="0.3">
      <c r="A41" s="1">
        <v>40</v>
      </c>
      <c r="B41" s="1" t="s">
        <v>247</v>
      </c>
      <c r="C41" s="1" t="s">
        <v>248</v>
      </c>
      <c r="D41" s="1" t="s">
        <v>249</v>
      </c>
      <c r="E41" s="1" t="s">
        <v>249</v>
      </c>
      <c r="F41" s="1" t="s">
        <v>249</v>
      </c>
      <c r="G41" s="1" t="s">
        <v>249</v>
      </c>
      <c r="H41" s="1" t="s">
        <v>105</v>
      </c>
    </row>
    <row r="42" spans="1:8" ht="57.6" x14ac:dyDescent="0.3">
      <c r="A42" s="1">
        <v>42</v>
      </c>
      <c r="B42" s="1" t="s">
        <v>250</v>
      </c>
      <c r="C42" s="21" t="s">
        <v>251</v>
      </c>
      <c r="D42" s="21"/>
      <c r="E42" s="21"/>
      <c r="F42" s="21" t="s">
        <v>252</v>
      </c>
      <c r="G42" s="21" t="s">
        <v>252</v>
      </c>
      <c r="H42" s="1" t="s">
        <v>105</v>
      </c>
    </row>
    <row r="43" spans="1:8" ht="187.2" x14ac:dyDescent="0.3">
      <c r="A43" s="1">
        <v>43</v>
      </c>
      <c r="B43" s="1" t="s">
        <v>253</v>
      </c>
      <c r="C43" s="21" t="s">
        <v>254</v>
      </c>
      <c r="D43" s="21"/>
      <c r="E43" s="21"/>
      <c r="F43" s="21" t="s">
        <v>255</v>
      </c>
      <c r="G43" s="21" t="s">
        <v>256</v>
      </c>
      <c r="H43" s="1" t="s">
        <v>105</v>
      </c>
    </row>
    <row r="44" spans="1:8" ht="72" x14ac:dyDescent="0.3">
      <c r="A44" s="1">
        <v>44</v>
      </c>
      <c r="B44" s="1" t="s">
        <v>257</v>
      </c>
      <c r="C44" s="21" t="s">
        <v>258</v>
      </c>
      <c r="D44" s="21"/>
      <c r="E44" s="21"/>
      <c r="F44" s="1" t="s">
        <v>259</v>
      </c>
      <c r="G44" s="1" t="s">
        <v>260</v>
      </c>
      <c r="H44" s="1" t="s">
        <v>105</v>
      </c>
    </row>
    <row r="45" spans="1:8" ht="43.2" x14ac:dyDescent="0.3">
      <c r="A45" s="1">
        <v>45</v>
      </c>
      <c r="B45" s="1" t="s">
        <v>261</v>
      </c>
      <c r="C45" s="21" t="s">
        <v>262</v>
      </c>
      <c r="D45" s="21"/>
      <c r="E45" s="21"/>
      <c r="F45" s="1" t="s">
        <v>263</v>
      </c>
      <c r="G45" s="1" t="s">
        <v>263</v>
      </c>
      <c r="H45" s="1" t="s">
        <v>105</v>
      </c>
    </row>
    <row r="46" spans="1:8" ht="28.8" x14ac:dyDescent="0.3">
      <c r="A46" s="1">
        <v>46</v>
      </c>
      <c r="B46" s="1" t="s">
        <v>264</v>
      </c>
      <c r="C46" s="1" t="s">
        <v>100</v>
      </c>
      <c r="D46" s="1"/>
      <c r="E46" s="1" t="s">
        <v>265</v>
      </c>
      <c r="F46" s="1" t="s">
        <v>265</v>
      </c>
      <c r="G46" s="1" t="s">
        <v>265</v>
      </c>
      <c r="H46" s="1" t="s">
        <v>105</v>
      </c>
    </row>
    <row r="47" spans="1:8" ht="43.2" x14ac:dyDescent="0.3">
      <c r="A47" s="1" t="s">
        <v>266</v>
      </c>
      <c r="B47" s="1" t="s">
        <v>267</v>
      </c>
      <c r="C47" s="1" t="s">
        <v>268</v>
      </c>
      <c r="D47" s="1" t="s">
        <v>269</v>
      </c>
      <c r="E47" s="1" t="s">
        <v>269</v>
      </c>
      <c r="F47" s="1" t="s">
        <v>269</v>
      </c>
      <c r="G47" s="1" t="s">
        <v>270</v>
      </c>
      <c r="H47" s="1" t="s">
        <v>105</v>
      </c>
    </row>
    <row r="48" spans="1:8" ht="57.6" x14ac:dyDescent="0.3">
      <c r="A48" s="1" t="s">
        <v>271</v>
      </c>
      <c r="B48" s="1" t="s">
        <v>272</v>
      </c>
      <c r="C48" s="1" t="s">
        <v>268</v>
      </c>
      <c r="D48" s="1" t="s">
        <v>269</v>
      </c>
      <c r="E48" s="1" t="s">
        <v>269</v>
      </c>
      <c r="F48" s="1" t="s">
        <v>269</v>
      </c>
      <c r="G48" s="1" t="s">
        <v>273</v>
      </c>
      <c r="H48" s="1" t="s">
        <v>105</v>
      </c>
    </row>
    <row r="49" spans="1:8" ht="57.6" x14ac:dyDescent="0.3">
      <c r="A49" s="1">
        <v>48</v>
      </c>
      <c r="B49" s="1" t="s">
        <v>274</v>
      </c>
      <c r="C49" s="1" t="s">
        <v>268</v>
      </c>
      <c r="D49" s="1" t="s">
        <v>275</v>
      </c>
      <c r="E49" s="1" t="s">
        <v>275</v>
      </c>
      <c r="F49" s="1" t="s">
        <v>275</v>
      </c>
      <c r="G49" s="1" t="s">
        <v>276</v>
      </c>
      <c r="H49" s="1" t="s">
        <v>105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workbookViewId="0">
      <selection activeCell="K7" sqref="K7"/>
    </sheetView>
  </sheetViews>
  <sheetFormatPr baseColWidth="10" defaultRowHeight="14.4" x14ac:dyDescent="0.3"/>
  <cols>
    <col min="1" max="1" width="23.44140625" customWidth="1"/>
    <col min="2" max="2" width="23.33203125" customWidth="1"/>
    <col min="3" max="3" width="36.6640625" customWidth="1"/>
    <col min="9" max="9" width="14.88671875" customWidth="1"/>
  </cols>
  <sheetData>
    <row r="1" spans="1:9" ht="42.75" customHeight="1" x14ac:dyDescent="0.3">
      <c r="A1" s="59" t="s">
        <v>361</v>
      </c>
      <c r="B1" s="60"/>
      <c r="C1" s="61"/>
      <c r="D1" s="42" t="s">
        <v>354</v>
      </c>
      <c r="E1" s="42" t="s">
        <v>355</v>
      </c>
      <c r="F1" s="42" t="s">
        <v>356</v>
      </c>
      <c r="G1" s="42" t="s">
        <v>357</v>
      </c>
      <c r="H1" s="42" t="s">
        <v>358</v>
      </c>
      <c r="I1" s="42" t="s">
        <v>432</v>
      </c>
    </row>
    <row r="2" spans="1:9" ht="30" customHeight="1" x14ac:dyDescent="0.3">
      <c r="A2" s="56" t="s">
        <v>362</v>
      </c>
      <c r="B2" s="57"/>
      <c r="C2" s="58"/>
      <c r="D2" s="30" t="s">
        <v>312</v>
      </c>
      <c r="E2" s="30" t="s">
        <v>312</v>
      </c>
      <c r="F2" s="30" t="s">
        <v>312</v>
      </c>
      <c r="G2" s="30" t="s">
        <v>312</v>
      </c>
      <c r="H2" s="30" t="s">
        <v>312</v>
      </c>
      <c r="I2" s="30" t="s">
        <v>312</v>
      </c>
    </row>
    <row r="3" spans="1:9" ht="39.6" x14ac:dyDescent="0.3">
      <c r="A3" s="31" t="s">
        <v>313</v>
      </c>
      <c r="B3" s="32" t="s">
        <v>363</v>
      </c>
      <c r="C3" s="33" t="s">
        <v>364</v>
      </c>
      <c r="D3" s="34"/>
      <c r="E3" s="34" t="s">
        <v>312</v>
      </c>
      <c r="F3" s="34" t="s">
        <v>312</v>
      </c>
      <c r="G3" s="34"/>
      <c r="H3" s="34"/>
      <c r="I3" s="34" t="s">
        <v>312</v>
      </c>
    </row>
    <row r="4" spans="1:9" ht="51" customHeight="1" x14ac:dyDescent="0.3">
      <c r="A4" s="31" t="s">
        <v>365</v>
      </c>
      <c r="B4" s="35" t="s">
        <v>366</v>
      </c>
      <c r="C4" s="33" t="s">
        <v>367</v>
      </c>
      <c r="D4" s="34" t="s">
        <v>312</v>
      </c>
      <c r="E4" s="34"/>
      <c r="F4" s="34"/>
      <c r="G4" s="34"/>
      <c r="H4" s="34" t="s">
        <v>312</v>
      </c>
      <c r="I4" s="34"/>
    </row>
    <row r="5" spans="1:9" ht="39.6" x14ac:dyDescent="0.3">
      <c r="A5" s="31" t="s">
        <v>368</v>
      </c>
      <c r="B5" s="35" t="s">
        <v>369</v>
      </c>
      <c r="C5" s="33" t="s">
        <v>370</v>
      </c>
      <c r="D5" s="34" t="s">
        <v>312</v>
      </c>
      <c r="E5" s="34"/>
      <c r="F5" s="34"/>
      <c r="G5" s="34"/>
      <c r="H5" s="34" t="s">
        <v>312</v>
      </c>
      <c r="I5" s="34"/>
    </row>
    <row r="6" spans="1:9" ht="26.4" x14ac:dyDescent="0.3">
      <c r="A6" s="31" t="s">
        <v>371</v>
      </c>
      <c r="B6" s="35" t="s">
        <v>372</v>
      </c>
      <c r="C6" s="33" t="s">
        <v>373</v>
      </c>
      <c r="D6" s="34"/>
      <c r="E6" s="34"/>
      <c r="F6" s="34"/>
      <c r="G6" s="34" t="s">
        <v>312</v>
      </c>
      <c r="H6" s="34" t="s">
        <v>312</v>
      </c>
      <c r="I6" s="34"/>
    </row>
    <row r="7" spans="1:9" ht="45" customHeight="1" x14ac:dyDescent="0.3">
      <c r="A7" s="56" t="s">
        <v>374</v>
      </c>
      <c r="B7" s="57"/>
      <c r="C7" s="58"/>
      <c r="D7" s="30" t="s">
        <v>312</v>
      </c>
      <c r="E7" s="30" t="s">
        <v>312</v>
      </c>
      <c r="F7" s="30" t="s">
        <v>312</v>
      </c>
      <c r="G7" s="30" t="s">
        <v>312</v>
      </c>
      <c r="H7" s="30" t="s">
        <v>312</v>
      </c>
      <c r="I7" s="30" t="s">
        <v>312</v>
      </c>
    </row>
    <row r="8" spans="1:9" ht="40.5" customHeight="1" x14ac:dyDescent="0.3">
      <c r="A8" s="31" t="s">
        <v>317</v>
      </c>
      <c r="B8" s="35" t="s">
        <v>375</v>
      </c>
      <c r="C8" s="33" t="s">
        <v>376</v>
      </c>
      <c r="D8" s="34"/>
      <c r="E8" s="34" t="s">
        <v>312</v>
      </c>
      <c r="F8" s="34" t="s">
        <v>312</v>
      </c>
      <c r="G8" s="34"/>
      <c r="H8" s="34" t="s">
        <v>312</v>
      </c>
      <c r="I8" s="34" t="s">
        <v>312</v>
      </c>
    </row>
    <row r="9" spans="1:9" ht="118.8" x14ac:dyDescent="0.3">
      <c r="A9" s="31" t="s">
        <v>320</v>
      </c>
      <c r="B9" s="35" t="s">
        <v>377</v>
      </c>
      <c r="C9" s="33" t="s">
        <v>378</v>
      </c>
      <c r="D9" s="34" t="s">
        <v>312</v>
      </c>
      <c r="E9" s="34"/>
      <c r="F9" s="34"/>
      <c r="G9" s="34"/>
      <c r="H9" s="34"/>
      <c r="I9" s="34"/>
    </row>
    <row r="10" spans="1:9" ht="36" customHeight="1" x14ac:dyDescent="0.3">
      <c r="A10" s="31" t="s">
        <v>323</v>
      </c>
      <c r="B10" s="33" t="s">
        <v>379</v>
      </c>
      <c r="C10" s="33" t="s">
        <v>380</v>
      </c>
      <c r="D10" s="34" t="s">
        <v>312</v>
      </c>
      <c r="E10" s="34" t="s">
        <v>312</v>
      </c>
      <c r="F10" s="34" t="s">
        <v>312</v>
      </c>
      <c r="G10" s="34" t="s">
        <v>312</v>
      </c>
      <c r="H10" s="34" t="s">
        <v>312</v>
      </c>
      <c r="I10" s="34" t="s">
        <v>312</v>
      </c>
    </row>
    <row r="11" spans="1:9" ht="26.4" x14ac:dyDescent="0.3">
      <c r="A11" s="31" t="s">
        <v>381</v>
      </c>
      <c r="B11" s="35" t="s">
        <v>382</v>
      </c>
      <c r="C11" s="33" t="s">
        <v>383</v>
      </c>
      <c r="D11" s="34" t="s">
        <v>312</v>
      </c>
      <c r="E11" s="34"/>
      <c r="F11" s="34"/>
      <c r="G11" s="34"/>
      <c r="H11" s="34" t="s">
        <v>312</v>
      </c>
      <c r="I11" s="34" t="s">
        <v>312</v>
      </c>
    </row>
    <row r="12" spans="1:9" ht="32.25" customHeight="1" x14ac:dyDescent="0.3">
      <c r="A12" s="31" t="s">
        <v>384</v>
      </c>
      <c r="B12" s="35" t="s">
        <v>385</v>
      </c>
      <c r="C12" s="33" t="s">
        <v>386</v>
      </c>
      <c r="D12" s="34"/>
      <c r="E12" s="34" t="s">
        <v>312</v>
      </c>
      <c r="F12" s="34" t="s">
        <v>312</v>
      </c>
      <c r="G12" s="34"/>
      <c r="H12" s="34"/>
      <c r="I12" s="34" t="s">
        <v>312</v>
      </c>
    </row>
    <row r="13" spans="1:9" ht="30" customHeight="1" x14ac:dyDescent="0.3">
      <c r="A13" s="56" t="s">
        <v>387</v>
      </c>
      <c r="B13" s="57"/>
      <c r="C13" s="58"/>
      <c r="D13" s="36" t="s">
        <v>312</v>
      </c>
      <c r="E13" s="36" t="s">
        <v>312</v>
      </c>
      <c r="F13" s="36" t="s">
        <v>312</v>
      </c>
      <c r="G13" s="36"/>
      <c r="H13" s="36" t="s">
        <v>312</v>
      </c>
      <c r="I13" s="36" t="s">
        <v>312</v>
      </c>
    </row>
    <row r="14" spans="1:9" ht="66" customHeight="1" x14ac:dyDescent="0.3">
      <c r="A14" s="31" t="s">
        <v>327</v>
      </c>
      <c r="B14" s="35" t="s">
        <v>388</v>
      </c>
      <c r="C14" s="33" t="s">
        <v>389</v>
      </c>
      <c r="D14" s="34" t="s">
        <v>312</v>
      </c>
      <c r="E14" s="34" t="s">
        <v>312</v>
      </c>
      <c r="F14" s="34" t="s">
        <v>312</v>
      </c>
      <c r="G14" s="34"/>
      <c r="H14" s="34" t="s">
        <v>312</v>
      </c>
      <c r="I14" s="34" t="s">
        <v>312</v>
      </c>
    </row>
    <row r="15" spans="1:9" ht="22.5" customHeight="1" x14ac:dyDescent="0.3">
      <c r="A15" s="56" t="s">
        <v>390</v>
      </c>
      <c r="B15" s="57"/>
      <c r="C15" s="58"/>
      <c r="D15" s="36" t="s">
        <v>312</v>
      </c>
      <c r="E15" s="36" t="s">
        <v>312</v>
      </c>
      <c r="F15" s="36" t="s">
        <v>312</v>
      </c>
      <c r="G15" s="36" t="s">
        <v>312</v>
      </c>
      <c r="H15" s="36" t="s">
        <v>312</v>
      </c>
      <c r="I15" s="36" t="s">
        <v>312</v>
      </c>
    </row>
    <row r="16" spans="1:9" ht="39.6" x14ac:dyDescent="0.3">
      <c r="A16" s="31" t="s">
        <v>331</v>
      </c>
      <c r="B16" s="35" t="s">
        <v>391</v>
      </c>
      <c r="C16" s="33" t="s">
        <v>392</v>
      </c>
      <c r="D16" s="37"/>
      <c r="E16" s="37" t="s">
        <v>312</v>
      </c>
      <c r="F16" s="37" t="s">
        <v>312</v>
      </c>
      <c r="G16" s="37" t="s">
        <v>312</v>
      </c>
      <c r="H16" s="37" t="s">
        <v>312</v>
      </c>
      <c r="I16" s="37" t="s">
        <v>312</v>
      </c>
    </row>
    <row r="17" spans="1:9" ht="26.25" customHeight="1" x14ac:dyDescent="0.3">
      <c r="A17" s="63" t="s">
        <v>393</v>
      </c>
      <c r="B17" s="64"/>
      <c r="C17" s="65"/>
      <c r="D17" s="38" t="s">
        <v>312</v>
      </c>
      <c r="E17" s="38"/>
      <c r="F17" s="38"/>
      <c r="G17" s="38" t="s">
        <v>312</v>
      </c>
      <c r="H17" s="38" t="s">
        <v>312</v>
      </c>
      <c r="I17" s="38" t="s">
        <v>312</v>
      </c>
    </row>
    <row r="18" spans="1:9" ht="39.6" x14ac:dyDescent="0.3">
      <c r="A18" s="39" t="s">
        <v>335</v>
      </c>
      <c r="B18" s="40" t="s">
        <v>394</v>
      </c>
      <c r="C18" s="40" t="s">
        <v>395</v>
      </c>
      <c r="D18" s="37" t="s">
        <v>312</v>
      </c>
      <c r="E18" s="37"/>
      <c r="F18" s="37"/>
      <c r="G18" s="37" t="s">
        <v>312</v>
      </c>
      <c r="H18" s="37" t="s">
        <v>312</v>
      </c>
      <c r="I18" s="37" t="s">
        <v>312</v>
      </c>
    </row>
    <row r="19" spans="1:9" ht="39.75" customHeight="1" x14ac:dyDescent="0.3">
      <c r="A19" s="56" t="s">
        <v>396</v>
      </c>
      <c r="B19" s="57"/>
      <c r="C19" s="58"/>
      <c r="D19" s="38" t="s">
        <v>312</v>
      </c>
      <c r="E19" s="38" t="s">
        <v>312</v>
      </c>
      <c r="F19" s="38" t="s">
        <v>312</v>
      </c>
      <c r="G19" s="38" t="s">
        <v>312</v>
      </c>
      <c r="H19" s="38" t="s">
        <v>312</v>
      </c>
      <c r="I19" s="38" t="s">
        <v>312</v>
      </c>
    </row>
    <row r="20" spans="1:9" ht="92.4" x14ac:dyDescent="0.3">
      <c r="A20" s="39" t="s">
        <v>338</v>
      </c>
      <c r="B20" s="40" t="s">
        <v>397</v>
      </c>
      <c r="C20" s="40" t="s">
        <v>398</v>
      </c>
      <c r="D20" s="37" t="s">
        <v>312</v>
      </c>
      <c r="E20" s="37" t="s">
        <v>312</v>
      </c>
      <c r="F20" s="37" t="s">
        <v>312</v>
      </c>
      <c r="G20" s="37" t="s">
        <v>312</v>
      </c>
      <c r="H20" s="37" t="s">
        <v>312</v>
      </c>
      <c r="I20" s="37" t="s">
        <v>312</v>
      </c>
    </row>
    <row r="21" spans="1:9" ht="39" customHeight="1" x14ac:dyDescent="0.3">
      <c r="A21" s="56" t="s">
        <v>399</v>
      </c>
      <c r="B21" s="57"/>
      <c r="C21" s="58"/>
      <c r="D21" s="38" t="s">
        <v>312</v>
      </c>
      <c r="E21" s="38" t="s">
        <v>312</v>
      </c>
      <c r="F21" s="38" t="s">
        <v>312</v>
      </c>
      <c r="G21" s="38" t="s">
        <v>312</v>
      </c>
      <c r="H21" s="38" t="s">
        <v>312</v>
      </c>
      <c r="I21" s="38" t="s">
        <v>312</v>
      </c>
    </row>
    <row r="22" spans="1:9" ht="26.4" x14ac:dyDescent="0.3">
      <c r="A22" s="39" t="s">
        <v>351</v>
      </c>
      <c r="B22" s="40" t="s">
        <v>400</v>
      </c>
      <c r="C22" s="40" t="s">
        <v>401</v>
      </c>
      <c r="D22" s="37" t="s">
        <v>312</v>
      </c>
      <c r="E22" s="37" t="s">
        <v>312</v>
      </c>
      <c r="F22" s="37" t="s">
        <v>312</v>
      </c>
      <c r="G22" s="37" t="s">
        <v>312</v>
      </c>
      <c r="H22" s="37" t="s">
        <v>312</v>
      </c>
      <c r="I22" s="37" t="s">
        <v>312</v>
      </c>
    </row>
    <row r="23" spans="1:9" ht="92.4" x14ac:dyDescent="0.3">
      <c r="A23" s="39" t="s">
        <v>402</v>
      </c>
      <c r="B23" s="40" t="s">
        <v>403</v>
      </c>
      <c r="C23" s="40" t="s">
        <v>404</v>
      </c>
      <c r="D23" s="37"/>
      <c r="E23" s="37" t="s">
        <v>312</v>
      </c>
      <c r="F23" s="37" t="s">
        <v>312</v>
      </c>
      <c r="G23" s="37"/>
      <c r="H23" s="37"/>
      <c r="I23" s="37" t="s">
        <v>312</v>
      </c>
    </row>
    <row r="24" spans="1:9" ht="30.75" customHeight="1" x14ac:dyDescent="0.3">
      <c r="A24" s="56" t="s">
        <v>405</v>
      </c>
      <c r="B24" s="57"/>
      <c r="C24" s="58"/>
      <c r="D24" s="38" t="s">
        <v>312</v>
      </c>
      <c r="E24" s="38" t="s">
        <v>312</v>
      </c>
      <c r="F24" s="38" t="s">
        <v>312</v>
      </c>
      <c r="G24" s="38" t="s">
        <v>312</v>
      </c>
      <c r="H24" s="38" t="s">
        <v>312</v>
      </c>
      <c r="I24" s="38" t="s">
        <v>312</v>
      </c>
    </row>
    <row r="25" spans="1:9" ht="92.4" x14ac:dyDescent="0.3">
      <c r="A25" s="39" t="s">
        <v>406</v>
      </c>
      <c r="B25" s="40" t="s">
        <v>407</v>
      </c>
      <c r="C25" s="40" t="s">
        <v>408</v>
      </c>
      <c r="D25" s="37"/>
      <c r="E25" s="37" t="s">
        <v>312</v>
      </c>
      <c r="F25" s="37" t="s">
        <v>312</v>
      </c>
      <c r="G25" s="37" t="s">
        <v>312</v>
      </c>
      <c r="H25" s="37" t="s">
        <v>312</v>
      </c>
      <c r="I25" s="37" t="s">
        <v>312</v>
      </c>
    </row>
    <row r="26" spans="1:9" ht="39.6" x14ac:dyDescent="0.3">
      <c r="A26" s="39" t="s">
        <v>409</v>
      </c>
      <c r="B26" s="40" t="s">
        <v>410</v>
      </c>
      <c r="C26" s="40" t="s">
        <v>411</v>
      </c>
      <c r="D26" s="37" t="s">
        <v>312</v>
      </c>
      <c r="E26" s="37"/>
      <c r="F26" s="37"/>
      <c r="G26" s="37"/>
      <c r="H26" s="37" t="s">
        <v>312</v>
      </c>
      <c r="I26" s="37"/>
    </row>
    <row r="27" spans="1:9" ht="52.8" x14ac:dyDescent="0.3">
      <c r="A27" s="39" t="s">
        <v>412</v>
      </c>
      <c r="B27" s="40" t="s">
        <v>413</v>
      </c>
      <c r="C27" s="40" t="s">
        <v>414</v>
      </c>
      <c r="D27" s="37" t="s">
        <v>312</v>
      </c>
      <c r="E27" s="37"/>
      <c r="F27" s="37"/>
      <c r="G27" s="37"/>
      <c r="H27" s="37" t="s">
        <v>312</v>
      </c>
      <c r="I27" s="37"/>
    </row>
    <row r="28" spans="1:9" x14ac:dyDescent="0.3">
      <c r="A28" s="56" t="s">
        <v>415</v>
      </c>
      <c r="B28" s="57"/>
      <c r="C28" s="58"/>
      <c r="D28" s="38" t="s">
        <v>312</v>
      </c>
      <c r="E28" s="38"/>
      <c r="F28" s="38"/>
      <c r="G28" s="38"/>
      <c r="H28" s="38"/>
      <c r="I28" s="38" t="s">
        <v>312</v>
      </c>
    </row>
    <row r="29" spans="1:9" ht="39.6" x14ac:dyDescent="0.3">
      <c r="A29" s="39" t="s">
        <v>416</v>
      </c>
      <c r="B29" s="40" t="s">
        <v>417</v>
      </c>
      <c r="C29" s="40" t="s">
        <v>418</v>
      </c>
      <c r="D29" s="43"/>
      <c r="E29" s="43" t="s">
        <v>312</v>
      </c>
      <c r="F29" s="43" t="s">
        <v>312</v>
      </c>
      <c r="G29" s="43" t="s">
        <v>312</v>
      </c>
      <c r="H29" s="43" t="s">
        <v>312</v>
      </c>
      <c r="I29" s="43"/>
    </row>
    <row r="30" spans="1:9" ht="26.4" x14ac:dyDescent="0.3">
      <c r="A30" s="39" t="s">
        <v>419</v>
      </c>
      <c r="B30" s="40" t="s">
        <v>420</v>
      </c>
      <c r="C30" s="40" t="s">
        <v>421</v>
      </c>
      <c r="D30" s="44"/>
      <c r="E30" s="43"/>
      <c r="F30" s="43"/>
      <c r="G30" s="43" t="s">
        <v>312</v>
      </c>
      <c r="H30" s="43" t="s">
        <v>312</v>
      </c>
      <c r="I30" s="43"/>
    </row>
    <row r="31" spans="1:9" ht="26.4" x14ac:dyDescent="0.3">
      <c r="A31" s="39" t="s">
        <v>422</v>
      </c>
      <c r="B31" s="40" t="s">
        <v>423</v>
      </c>
      <c r="C31" s="40" t="s">
        <v>424</v>
      </c>
      <c r="D31" s="37"/>
      <c r="E31" s="37"/>
      <c r="F31" s="37"/>
      <c r="G31" s="37" t="s">
        <v>312</v>
      </c>
      <c r="H31" s="37" t="s">
        <v>312</v>
      </c>
      <c r="I31" s="37"/>
    </row>
    <row r="32" spans="1:9" x14ac:dyDescent="0.3">
      <c r="A32" s="56" t="s">
        <v>425</v>
      </c>
      <c r="B32" s="57"/>
      <c r="C32" s="58"/>
      <c r="D32" s="38"/>
      <c r="E32" s="38"/>
      <c r="F32" s="38"/>
      <c r="G32" s="38"/>
      <c r="H32" s="38"/>
      <c r="I32" s="38" t="s">
        <v>312</v>
      </c>
    </row>
    <row r="33" spans="1:9" ht="39.6" x14ac:dyDescent="0.3">
      <c r="A33" s="39" t="s">
        <v>426</v>
      </c>
      <c r="B33" s="40" t="s">
        <v>427</v>
      </c>
      <c r="C33" s="40" t="s">
        <v>428</v>
      </c>
      <c r="D33" s="37"/>
      <c r="E33" s="37" t="s">
        <v>312</v>
      </c>
      <c r="F33" s="37" t="s">
        <v>312</v>
      </c>
      <c r="G33" s="37" t="s">
        <v>312</v>
      </c>
      <c r="H33" s="37"/>
      <c r="I33" s="37" t="s">
        <v>312</v>
      </c>
    </row>
    <row r="34" spans="1:9" ht="29.25" customHeight="1" x14ac:dyDescent="0.3">
      <c r="A34" s="56" t="s">
        <v>429</v>
      </c>
      <c r="B34" s="57"/>
      <c r="C34" s="58"/>
      <c r="D34" s="38"/>
      <c r="E34" s="38" t="s">
        <v>312</v>
      </c>
      <c r="F34" s="38" t="s">
        <v>312</v>
      </c>
      <c r="G34" s="38" t="s">
        <v>312</v>
      </c>
      <c r="H34" s="38" t="s">
        <v>312</v>
      </c>
      <c r="I34" s="38" t="s">
        <v>312</v>
      </c>
    </row>
    <row r="35" spans="1:9" ht="66" x14ac:dyDescent="0.3">
      <c r="A35" s="39" t="s">
        <v>313</v>
      </c>
      <c r="B35" s="40" t="s">
        <v>430</v>
      </c>
      <c r="C35" s="40" t="s">
        <v>431</v>
      </c>
      <c r="D35" s="37"/>
      <c r="E35" s="37" t="s">
        <v>312</v>
      </c>
      <c r="F35" s="37" t="s">
        <v>312</v>
      </c>
      <c r="G35" s="37" t="s">
        <v>312</v>
      </c>
      <c r="H35" s="37" t="s">
        <v>312</v>
      </c>
      <c r="I35" s="37" t="s">
        <v>312</v>
      </c>
    </row>
    <row r="36" spans="1:9" x14ac:dyDescent="0.3">
      <c r="A36" s="45"/>
      <c r="B36" s="46"/>
      <c r="C36" s="46"/>
      <c r="D36" s="47"/>
      <c r="E36" s="47"/>
      <c r="F36" s="47"/>
      <c r="G36" s="47"/>
      <c r="H36" s="47"/>
      <c r="I36" s="47"/>
    </row>
  </sheetData>
  <mergeCells count="12">
    <mergeCell ref="A1:C1"/>
    <mergeCell ref="A2:C2"/>
    <mergeCell ref="A19:C19"/>
    <mergeCell ref="A7:C7"/>
    <mergeCell ref="A13:C13"/>
    <mergeCell ref="A15:C15"/>
    <mergeCell ref="A17:C17"/>
    <mergeCell ref="A21:C21"/>
    <mergeCell ref="A24:C24"/>
    <mergeCell ref="A28:C28"/>
    <mergeCell ref="A32:C32"/>
    <mergeCell ref="A34:C3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1:R28"/>
  <sheetViews>
    <sheetView topLeftCell="I1" workbookViewId="0">
      <selection activeCell="R16" sqref="R16"/>
    </sheetView>
  </sheetViews>
  <sheetFormatPr baseColWidth="10" defaultRowHeight="14.4" x14ac:dyDescent="0.3"/>
  <cols>
    <col min="1" max="1" width="15.109375" customWidth="1"/>
    <col min="2" max="2" width="17.6640625" customWidth="1"/>
    <col min="3" max="3" width="21.6640625" customWidth="1"/>
    <col min="4" max="4" width="18.5546875" customWidth="1"/>
    <col min="5" max="5" width="21.5546875" customWidth="1"/>
    <col min="6" max="6" width="45.88671875" customWidth="1"/>
    <col min="7" max="7" width="22.5546875" customWidth="1"/>
    <col min="9" max="9" width="24.5546875" customWidth="1"/>
    <col min="11" max="11" width="34.6640625" customWidth="1"/>
    <col min="12" max="12" width="45.109375" customWidth="1"/>
    <col min="13" max="13" width="17.44140625" customWidth="1"/>
    <col min="15" max="15" width="25.109375" customWidth="1"/>
  </cols>
  <sheetData>
    <row r="1" spans="1:18" x14ac:dyDescent="0.3">
      <c r="M1" t="s">
        <v>442</v>
      </c>
    </row>
    <row r="2" spans="1:18" x14ac:dyDescent="0.3">
      <c r="A2" t="s">
        <v>33</v>
      </c>
      <c r="B2" t="s">
        <v>34</v>
      </c>
      <c r="C2" t="s">
        <v>34</v>
      </c>
      <c r="D2" t="s">
        <v>42</v>
      </c>
      <c r="E2" t="s">
        <v>42</v>
      </c>
      <c r="F2" t="s">
        <v>77</v>
      </c>
      <c r="G2" s="17" t="s">
        <v>77</v>
      </c>
      <c r="H2" s="15">
        <v>0</v>
      </c>
      <c r="I2" t="s">
        <v>293</v>
      </c>
      <c r="J2" t="s">
        <v>434</v>
      </c>
      <c r="L2" t="s">
        <v>43</v>
      </c>
      <c r="M2" t="s">
        <v>307</v>
      </c>
      <c r="N2" t="s">
        <v>43</v>
      </c>
    </row>
    <row r="3" spans="1:18" x14ac:dyDescent="0.3">
      <c r="B3" t="s">
        <v>35</v>
      </c>
      <c r="C3" t="s">
        <v>35</v>
      </c>
      <c r="D3" t="s">
        <v>43</v>
      </c>
      <c r="E3" t="s">
        <v>43</v>
      </c>
      <c r="F3" t="s">
        <v>74</v>
      </c>
      <c r="G3" s="17" t="s">
        <v>75</v>
      </c>
      <c r="H3" t="s">
        <v>82</v>
      </c>
      <c r="I3" t="s">
        <v>294</v>
      </c>
      <c r="J3" t="s">
        <v>435</v>
      </c>
      <c r="L3" t="s">
        <v>310</v>
      </c>
      <c r="M3" t="s">
        <v>308</v>
      </c>
      <c r="N3" t="s">
        <v>518</v>
      </c>
    </row>
    <row r="4" spans="1:18" x14ac:dyDescent="0.3">
      <c r="B4" t="s">
        <v>36</v>
      </c>
      <c r="C4" t="s">
        <v>36</v>
      </c>
      <c r="D4" t="s">
        <v>41</v>
      </c>
      <c r="F4" t="s">
        <v>75</v>
      </c>
      <c r="G4" s="17" t="s">
        <v>81</v>
      </c>
      <c r="H4" t="s">
        <v>36</v>
      </c>
      <c r="J4" t="s">
        <v>436</v>
      </c>
      <c r="L4" t="s">
        <v>304</v>
      </c>
      <c r="M4" t="s">
        <v>38</v>
      </c>
      <c r="N4" t="s">
        <v>519</v>
      </c>
    </row>
    <row r="5" spans="1:18" x14ac:dyDescent="0.3">
      <c r="B5" t="s">
        <v>37</v>
      </c>
      <c r="C5" t="s">
        <v>37</v>
      </c>
      <c r="F5" t="s">
        <v>76</v>
      </c>
      <c r="H5" t="s">
        <v>37</v>
      </c>
      <c r="J5" t="s">
        <v>437</v>
      </c>
      <c r="L5" t="s">
        <v>305</v>
      </c>
      <c r="M5" t="s">
        <v>37</v>
      </c>
      <c r="N5" t="s">
        <v>41</v>
      </c>
    </row>
    <row r="6" spans="1:18" x14ac:dyDescent="0.3">
      <c r="B6" t="s">
        <v>38</v>
      </c>
      <c r="C6" t="s">
        <v>38</v>
      </c>
      <c r="F6" t="s">
        <v>78</v>
      </c>
      <c r="H6" t="s">
        <v>38</v>
      </c>
      <c r="L6" t="s">
        <v>41</v>
      </c>
      <c r="M6" t="s">
        <v>36</v>
      </c>
    </row>
    <row r="7" spans="1:18" ht="28.8" x14ac:dyDescent="0.3">
      <c r="B7" t="s">
        <v>39</v>
      </c>
      <c r="C7" t="s">
        <v>39</v>
      </c>
      <c r="F7" s="12" t="s">
        <v>80</v>
      </c>
      <c r="H7" t="s">
        <v>39</v>
      </c>
      <c r="M7" t="s">
        <v>35</v>
      </c>
    </row>
    <row r="8" spans="1:18" x14ac:dyDescent="0.3">
      <c r="B8" t="s">
        <v>40</v>
      </c>
      <c r="C8" t="s">
        <v>40</v>
      </c>
      <c r="H8" t="s">
        <v>83</v>
      </c>
      <c r="M8" t="s">
        <v>34</v>
      </c>
    </row>
    <row r="9" spans="1:18" x14ac:dyDescent="0.3">
      <c r="B9" t="s">
        <v>41</v>
      </c>
      <c r="H9" t="s">
        <v>84</v>
      </c>
    </row>
    <row r="10" spans="1:18" x14ac:dyDescent="0.3">
      <c r="H10" t="s">
        <v>41</v>
      </c>
    </row>
    <row r="11" spans="1:18" x14ac:dyDescent="0.3">
      <c r="A11" t="s">
        <v>51</v>
      </c>
      <c r="B11" t="s">
        <v>53</v>
      </c>
      <c r="C11" t="s">
        <v>51</v>
      </c>
      <c r="D11" t="s">
        <v>53</v>
      </c>
      <c r="E11" s="17" t="s">
        <v>51</v>
      </c>
      <c r="F11" s="17" t="s">
        <v>53</v>
      </c>
      <c r="G11" t="s">
        <v>51</v>
      </c>
      <c r="H11" t="s">
        <v>53</v>
      </c>
      <c r="I11" t="s">
        <v>51</v>
      </c>
      <c r="J11" t="s">
        <v>53</v>
      </c>
      <c r="K11" t="s">
        <v>306</v>
      </c>
      <c r="L11" t="s">
        <v>53</v>
      </c>
      <c r="M11" t="s">
        <v>442</v>
      </c>
      <c r="N11" t="s">
        <v>53</v>
      </c>
      <c r="O11" t="s">
        <v>51</v>
      </c>
      <c r="P11" t="s">
        <v>53</v>
      </c>
      <c r="Q11" t="s">
        <v>51</v>
      </c>
      <c r="R11" t="s">
        <v>53</v>
      </c>
    </row>
    <row r="12" spans="1:18" x14ac:dyDescent="0.3">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307</v>
      </c>
      <c r="N12">
        <v>0</v>
      </c>
      <c r="O12" t="str">
        <f>L2</f>
        <v>Nein</v>
      </c>
      <c r="P12">
        <v>0</v>
      </c>
      <c r="Q12" t="s">
        <v>43</v>
      </c>
      <c r="R12">
        <v>0</v>
      </c>
    </row>
    <row r="13" spans="1:18" x14ac:dyDescent="0.3">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308</v>
      </c>
      <c r="N13">
        <f>1/6</f>
        <v>0.16666666666666666</v>
      </c>
      <c r="O13" t="str">
        <f t="shared" ref="O13:O15" si="5">L3</f>
        <v>Ja, mit Nachweis über Selbstdeklaration (Mindestanforderungen)</v>
      </c>
      <c r="P13">
        <f>1/3</f>
        <v>0.33333333333333331</v>
      </c>
      <c r="Q13" t="s">
        <v>518</v>
      </c>
      <c r="R13">
        <f>1/3</f>
        <v>0.33333333333333331</v>
      </c>
    </row>
    <row r="14" spans="1:18" x14ac:dyDescent="0.3">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c r="O14" t="str">
        <f t="shared" si="5"/>
        <v>Ja, mit Nachweis über ein von der DGNB anerkanntes Produktlabel über einen Teil der Wertschöpfungskette (QS1.2)</v>
      </c>
      <c r="P14">
        <f>2/3</f>
        <v>0.66666666666666663</v>
      </c>
      <c r="Q14" t="s">
        <v>519</v>
      </c>
      <c r="R14">
        <v>1</v>
      </c>
    </row>
    <row r="15" spans="1:18" x14ac:dyDescent="0.3">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c r="O15" t="str">
        <f t="shared" si="5"/>
        <v>Ja, Nachweis über ein von der DGNB anerkanntes Produktlabel über die gesamte Wertschöpfungskette (QS1.3)</v>
      </c>
      <c r="P15">
        <f>3/3</f>
        <v>1</v>
      </c>
      <c r="Q15" t="s">
        <v>41</v>
      </c>
      <c r="R15">
        <v>0</v>
      </c>
    </row>
    <row r="16" spans="1:18" x14ac:dyDescent="0.3">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c r="O16" t="s">
        <v>41</v>
      </c>
      <c r="P16">
        <v>0</v>
      </c>
    </row>
    <row r="17" spans="1:14" x14ac:dyDescent="0.3">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3">
      <c r="A18" t="str">
        <f t="shared" si="0"/>
        <v>&gt; 95%</v>
      </c>
      <c r="B18">
        <v>1</v>
      </c>
      <c r="C18" s="12"/>
      <c r="G18" s="15" t="str">
        <f t="shared" si="3"/>
        <v>&gt; 95-99%</v>
      </c>
      <c r="H18">
        <f>6/7</f>
        <v>0.8571428571428571</v>
      </c>
      <c r="K18" t="s">
        <v>40</v>
      </c>
      <c r="L18">
        <f>5/5</f>
        <v>1</v>
      </c>
      <c r="M18" t="s">
        <v>34</v>
      </c>
      <c r="N18">
        <f>6/6</f>
        <v>1</v>
      </c>
    </row>
    <row r="19" spans="1:14" x14ac:dyDescent="0.3">
      <c r="A19" t="s">
        <v>42</v>
      </c>
      <c r="B19">
        <v>1</v>
      </c>
      <c r="C19" t="s">
        <v>42</v>
      </c>
      <c r="D19">
        <v>0</v>
      </c>
      <c r="G19" s="15" t="str">
        <f t="shared" si="3"/>
        <v>&gt; 99%</v>
      </c>
      <c r="H19">
        <v>1</v>
      </c>
    </row>
    <row r="20" spans="1:14" x14ac:dyDescent="0.3">
      <c r="A20" t="s">
        <v>43</v>
      </c>
      <c r="B20">
        <v>0</v>
      </c>
      <c r="C20" t="s">
        <v>43</v>
      </c>
      <c r="D20">
        <v>1</v>
      </c>
      <c r="G20" s="15" t="str">
        <f t="shared" si="3"/>
        <v>N/A</v>
      </c>
      <c r="H20">
        <v>0</v>
      </c>
    </row>
    <row r="21" spans="1:14" x14ac:dyDescent="0.3">
      <c r="A21" t="s">
        <v>41</v>
      </c>
      <c r="B21">
        <v>0</v>
      </c>
      <c r="C21" t="s">
        <v>69</v>
      </c>
    </row>
    <row r="23" spans="1:14" x14ac:dyDescent="0.3">
      <c r="A23" t="s">
        <v>62</v>
      </c>
      <c r="B23" t="s">
        <v>61</v>
      </c>
      <c r="C23" t="s">
        <v>85</v>
      </c>
    </row>
    <row r="24" spans="1:14" x14ac:dyDescent="0.3">
      <c r="A24" t="s">
        <v>56</v>
      </c>
      <c r="B24" s="11" t="s">
        <v>73</v>
      </c>
      <c r="C24" s="16"/>
    </row>
    <row r="25" spans="1:14" x14ac:dyDescent="0.3">
      <c r="A25" t="s">
        <v>57</v>
      </c>
      <c r="B25" s="4">
        <f>1/4</f>
        <v>0.25</v>
      </c>
      <c r="C25" s="14"/>
    </row>
    <row r="26" spans="1:14" x14ac:dyDescent="0.3">
      <c r="A26" t="s">
        <v>58</v>
      </c>
      <c r="B26" s="4">
        <v>0.5</v>
      </c>
      <c r="C26" s="14"/>
    </row>
    <row r="27" spans="1:14" x14ac:dyDescent="0.3">
      <c r="A27" t="s">
        <v>59</v>
      </c>
      <c r="B27" s="4">
        <v>0.75</v>
      </c>
      <c r="C27" s="13"/>
    </row>
    <row r="28" spans="1:14" x14ac:dyDescent="0.3">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Eibofner Sabine</cp:lastModifiedBy>
  <dcterms:created xsi:type="dcterms:W3CDTF">2015-06-05T18:19:34Z</dcterms:created>
  <dcterms:modified xsi:type="dcterms:W3CDTF">2024-02-14T09:07:47Z</dcterms:modified>
</cp:coreProperties>
</file>